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slicerCaches/slicerCache1.xml" ContentType="application/vnd.ms-excel.slicerCache+xml"/>
  <Override PartName="/xl/slicerCaches/slicerCache2.xml" ContentType="application/vnd.ms-excel.slicerCache+xml"/>
  <Override PartName="/xl/slicerCaches/slicerCache3.xml" ContentType="application/vnd.ms-excel.slicerCache+xml"/>
  <Override PartName="/xl/slicerCaches/slicerCache4.xml" ContentType="application/vnd.ms-excel.slicerCache+xml"/>
  <Override PartName="/xl/slicerCaches/slicerCache5.xml" ContentType="application/vnd.ms-excel.slicerCache+xml"/>
  <Override PartName="/xl/slicerCaches/slicerCache6.xml" ContentType="application/vnd.ms-excel.slicerCache+xml"/>
  <Override PartName="/xl/slicerCaches/slicerCache7.xml" ContentType="application/vnd.ms-excel.slicerCache+xml"/>
  <Override PartName="/xl/slicerCaches/slicerCache8.xml" ContentType="application/vnd.ms-excel.slicerCache+xml"/>
  <Override PartName="/xl/slicerCaches/slicerCache9.xml" ContentType="application/vnd.ms-excel.slicerCache+xml"/>
  <Override PartName="/xl/slicerCaches/slicerCache10.xml" ContentType="application/vnd.ms-excel.slicerCache+xml"/>
  <Override PartName="/xl/slicerCaches/slicerCache11.xml" ContentType="application/vnd.ms-excel.slicerCache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drawings/drawing1.xml" ContentType="application/vnd.openxmlformats-officedocument.drawing+xml"/>
  <Override PartName="/xl/slicers/slicer1.xml" ContentType="application/vnd.ms-excel.slicer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pivotTables/pivotTable4.xml" ContentType="application/vnd.openxmlformats-officedocument.spreadsheetml.pivotTable+xml"/>
  <Override PartName="/xl/pivotTables/pivotTable5.xml" ContentType="application/vnd.openxmlformats-officedocument.spreadsheetml.pivotTable+xml"/>
  <Override PartName="/xl/pivotTables/pivotTable6.xml" ContentType="application/vnd.openxmlformats-officedocument.spreadsheetml.pivotTable+xml"/>
  <Override PartName="/xl/pivotTables/pivotTable7.xml" ContentType="application/vnd.openxmlformats-officedocument.spreadsheetml.pivotTable+xml"/>
  <Override PartName="/xl/pivotTables/pivotTable8.xml" ContentType="application/vnd.openxmlformats-officedocument.spreadsheetml.pivotTable+xml"/>
  <Override PartName="/xl/pivotTables/pivotTable9.xml" ContentType="application/vnd.openxmlformats-officedocument.spreadsheetml.pivotTable+xml"/>
  <Override PartName="/xl/drawings/drawing2.xml" ContentType="application/vnd.openxmlformats-officedocument.drawing+xml"/>
  <Override PartName="/xl/slicers/slicer2.xml" ContentType="application/vnd.ms-excel.slicer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Core" Type="http://schemas.openxmlformats.org/officedocument/2006/relationships/me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korzhevskayaea\Downloads\Разбивка культуры\МОУ Зеленорощинская средняя школа (п. Зелёная Роща, Ульяновская область)\"/>
    </mc:Choice>
  </mc:AlternateContent>
  <workbookProtection workbookAlgorithmName="SHA-512" workbookHashValue="OB06xiGGF9hJyUMSggTJoqNRBLz7FoOd9fpJEnb8dVvYCDEkNfshWeztMc1vx/Qd8VmEuSqEd1ufnUtUykT48Q==" workbookSaltValue="2tkBN81Wl5J84Awjt0oP7A==" workbookSpinCount="100000" lockStructure="1"/>
  <bookViews>
    <workbookView xWindow="0" yWindow="0" windowWidth="28800" windowHeight="12030" firstSheet="1" activeTab="1"/>
  </bookViews>
  <sheets>
    <sheet name="Исх. данные и обработка" sheetId="1" state="hidden" r:id="rId1"/>
    <sheet name="Вкладка 1. Я сам + Моя школа" sheetId="3" r:id="rId2"/>
    <sheet name="Вкладка 2. Выб., дост., жизн." sheetId="7" r:id="rId3"/>
  </sheets>
  <definedNames>
    <definedName name="Срез_1._Ваш_пол__Одиночный_выбор">#N/A</definedName>
    <definedName name="Срез_2._Кем_вы_приходитесь_ребенку?__Одиночный_выбор">#N/A</definedName>
    <definedName name="Срез_3._Сколько_вам_лет?__Одиночный_выбор">#N/A</definedName>
    <definedName name="Срез_В_10_м_классе">#N/A</definedName>
    <definedName name="Срез_В_11_м_классе">#N/A</definedName>
    <definedName name="Срез_В_5–6_м_классе">#N/A</definedName>
    <definedName name="Срез_В_7_м_классе">#N/A</definedName>
    <definedName name="Срез_В_8_м_классе">#N/A</definedName>
    <definedName name="Срез_В_9_м_классе">#N/A</definedName>
    <definedName name="Срез_В_начальной_школе__1–4_е_классы">#N/A</definedName>
    <definedName name="Срез_Выберите_школу__в_которой_учится_ваш_ребенок__Выпадающий_список">#N/A</definedName>
  </definedNames>
  <calcPr calcId="162913"/>
  <pivotCaches>
    <pivotCache cacheId="13" r:id="rId4"/>
  </pivotCaches>
  <extLst>
    <ext xmlns:x14="http://schemas.microsoft.com/office/spreadsheetml/2009/9/main" uri="{BBE1A952-AA13-448e-AADC-164F8A28A991}">
      <x14:slicerCaches>
        <x14:slicerCache r:id="rId5"/>
        <x14:slicerCache r:id="rId6"/>
        <x14:slicerCache r:id="rId7"/>
        <x14:slicerCache r:id="rId8"/>
        <x14:slicerCache r:id="rId9"/>
        <x14:slicerCache r:id="rId10"/>
        <x14:slicerCache r:id="rId11"/>
        <x14:slicerCache r:id="rId12"/>
        <x14:slicerCache r:id="rId13"/>
        <x14:slicerCache r:id="rId14"/>
        <x14:slicerCache r:id="rId15"/>
      </x14:slicerCaches>
    </ext>
    <ext xmlns:x14="http://schemas.microsoft.com/office/spreadsheetml/2009/9/main" uri="{79F54976-1DA5-4618-B147-4CDE4B953A38}">
      <x14:workbookPr/>
    </ext>
  </extLst>
</workbook>
</file>

<file path=xl/calcChain.xml><?xml version="1.0" encoding="utf-8"?>
<calcChain xmlns="http://schemas.openxmlformats.org/spreadsheetml/2006/main">
  <c r="ED2" i="1" l="1"/>
  <c r="ED3" i="1"/>
  <c r="ED4" i="1"/>
  <c r="ED5" i="1"/>
  <c r="ED6" i="1"/>
  <c r="EC2" i="1"/>
  <c r="EC3" i="1"/>
  <c r="EC4" i="1"/>
  <c r="EC5" i="1"/>
  <c r="EC6" i="1"/>
  <c r="EB2" i="1"/>
  <c r="EB3" i="1"/>
  <c r="EB4" i="1"/>
  <c r="EB5" i="1"/>
  <c r="EB6" i="1"/>
  <c r="EA2" i="1"/>
  <c r="EA3" i="1"/>
  <c r="EA4" i="1"/>
  <c r="EA5" i="1"/>
  <c r="EA6" i="1"/>
  <c r="DZ2" i="1"/>
  <c r="DZ3" i="1"/>
  <c r="DZ4" i="1"/>
  <c r="DZ5" i="1"/>
  <c r="DZ6" i="1"/>
  <c r="DY2" i="1"/>
  <c r="DY3" i="1"/>
  <c r="DY4" i="1"/>
  <c r="DY5" i="1"/>
  <c r="DY6" i="1"/>
  <c r="DX2" i="1"/>
  <c r="DX3" i="1"/>
  <c r="DX4" i="1"/>
  <c r="DX5" i="1"/>
  <c r="DX6" i="1"/>
  <c r="DW2" i="1"/>
  <c r="DW3" i="1"/>
  <c r="DW4" i="1"/>
  <c r="DW5" i="1"/>
  <c r="DW6" i="1"/>
  <c r="DV2" i="1"/>
  <c r="DV3" i="1"/>
  <c r="DV4" i="1"/>
  <c r="DV5" i="1"/>
  <c r="DV6" i="1"/>
  <c r="DU2" i="1"/>
  <c r="DU3" i="1"/>
  <c r="DU4" i="1"/>
  <c r="DU5" i="1"/>
  <c r="DU6" i="1"/>
  <c r="DT2" i="1"/>
  <c r="DT3" i="1"/>
  <c r="DT4" i="1"/>
  <c r="DT5" i="1"/>
  <c r="DT6" i="1"/>
  <c r="DS2" i="1"/>
  <c r="DS3" i="1"/>
  <c r="DS4" i="1"/>
  <c r="DS5" i="1"/>
  <c r="DS6" i="1"/>
  <c r="DR2" i="1"/>
  <c r="DR3" i="1"/>
  <c r="DR4" i="1"/>
  <c r="DR5" i="1"/>
  <c r="DR6" i="1"/>
  <c r="DQ2" i="1"/>
  <c r="DQ3" i="1"/>
  <c r="DQ4" i="1"/>
  <c r="DQ5" i="1"/>
  <c r="DQ6" i="1"/>
  <c r="DP2" i="1"/>
  <c r="DP3" i="1"/>
  <c r="DP4" i="1"/>
  <c r="DP5" i="1"/>
  <c r="DP6" i="1"/>
  <c r="DO2" i="1"/>
  <c r="DO3" i="1"/>
  <c r="DO4" i="1"/>
  <c r="DO5" i="1"/>
  <c r="DO6" i="1"/>
  <c r="DN2" i="1"/>
  <c r="DN3" i="1"/>
  <c r="DN4" i="1"/>
  <c r="DN5" i="1"/>
  <c r="DN6" i="1"/>
  <c r="DM2" i="1"/>
  <c r="DM3" i="1"/>
  <c r="DM4" i="1"/>
  <c r="DM5" i="1"/>
  <c r="DM6" i="1"/>
  <c r="DL2" i="1"/>
  <c r="DL3" i="1"/>
  <c r="DL4" i="1"/>
  <c r="DL5" i="1"/>
  <c r="DL6" i="1"/>
  <c r="DK2" i="1"/>
  <c r="DK3" i="1"/>
  <c r="DK4" i="1"/>
  <c r="DK5" i="1"/>
  <c r="DK6" i="1"/>
  <c r="DJ2" i="1"/>
  <c r="DJ3" i="1"/>
  <c r="DJ4" i="1"/>
  <c r="DJ5" i="1"/>
  <c r="DJ6" i="1"/>
  <c r="DI2" i="1"/>
  <c r="DI3" i="1"/>
  <c r="DI4" i="1"/>
  <c r="DI5" i="1"/>
  <c r="DI6" i="1"/>
  <c r="DH2" i="1"/>
  <c r="DH3" i="1"/>
  <c r="DH4" i="1"/>
  <c r="DH5" i="1"/>
  <c r="DH6" i="1"/>
  <c r="DG2" i="1"/>
  <c r="DG3" i="1"/>
  <c r="DG4" i="1"/>
  <c r="DG5" i="1"/>
  <c r="DG6" i="1"/>
  <c r="DF2" i="1"/>
  <c r="DF3" i="1"/>
  <c r="DF4" i="1"/>
  <c r="DF5" i="1"/>
  <c r="DF6" i="1"/>
  <c r="DE2" i="1"/>
  <c r="DE3" i="1"/>
  <c r="DE4" i="1"/>
  <c r="DE5" i="1"/>
  <c r="DE6" i="1"/>
  <c r="DD2" i="1"/>
  <c r="DD3" i="1"/>
  <c r="DD4" i="1"/>
  <c r="DD5" i="1"/>
  <c r="DD6" i="1"/>
  <c r="BL2" i="1"/>
  <c r="BL3" i="1"/>
  <c r="BL4" i="1"/>
  <c r="BL5" i="1"/>
  <c r="BL6" i="1"/>
  <c r="BK2" i="1"/>
  <c r="BK3" i="1"/>
  <c r="BK4" i="1"/>
  <c r="BK5" i="1"/>
  <c r="BK6" i="1"/>
  <c r="BJ2" i="1"/>
  <c r="BJ3" i="1"/>
  <c r="BJ4" i="1"/>
  <c r="BJ5" i="1"/>
  <c r="BJ6" i="1"/>
  <c r="BI2" i="1"/>
  <c r="BI3" i="1"/>
  <c r="BI4" i="1"/>
  <c r="BI5" i="1"/>
  <c r="BI6" i="1"/>
  <c r="BH2" i="1"/>
  <c r="BH3" i="1"/>
  <c r="BH4" i="1"/>
  <c r="BH5" i="1"/>
  <c r="BH6" i="1"/>
  <c r="BG2" i="1"/>
  <c r="BG3" i="1"/>
  <c r="BG4" i="1"/>
  <c r="BG5" i="1"/>
  <c r="BG6" i="1"/>
  <c r="BF2" i="1"/>
  <c r="BF3" i="1"/>
  <c r="BF4" i="1"/>
  <c r="BF5" i="1"/>
  <c r="BF6" i="1"/>
  <c r="BE2" i="1"/>
  <c r="BE3" i="1"/>
  <c r="BE4" i="1"/>
  <c r="BE5" i="1"/>
  <c r="BE6" i="1"/>
  <c r="BD2" i="1"/>
  <c r="BD3" i="1"/>
  <c r="BD4" i="1"/>
  <c r="BD5" i="1"/>
  <c r="BD6" i="1"/>
  <c r="BC2" i="1"/>
  <c r="BC3" i="1"/>
  <c r="BC4" i="1"/>
  <c r="BC5" i="1"/>
  <c r="BC6" i="1"/>
  <c r="BB2" i="1"/>
  <c r="BB3" i="1"/>
  <c r="BB4" i="1"/>
  <c r="BB5" i="1"/>
  <c r="BB6" i="1"/>
  <c r="BA2" i="1"/>
  <c r="BA3" i="1"/>
  <c r="BA4" i="1"/>
  <c r="BA5" i="1"/>
  <c r="BA6" i="1"/>
  <c r="AZ2" i="1"/>
  <c r="AZ3" i="1"/>
  <c r="AZ4" i="1"/>
  <c r="AZ5" i="1"/>
  <c r="AZ6" i="1"/>
  <c r="AY2" i="1"/>
  <c r="AY3" i="1"/>
  <c r="AY4" i="1"/>
  <c r="AY5" i="1"/>
  <c r="AY6" i="1"/>
  <c r="AX2" i="1"/>
  <c r="AX3" i="1"/>
  <c r="AX4" i="1"/>
  <c r="AX5" i="1"/>
  <c r="AX6" i="1"/>
  <c r="AW2" i="1"/>
  <c r="AW3" i="1"/>
  <c r="AW4" i="1"/>
  <c r="AW5" i="1"/>
  <c r="AW6" i="1"/>
  <c r="AV2" i="1"/>
  <c r="AV3" i="1"/>
  <c r="AV4" i="1"/>
  <c r="AV5" i="1"/>
  <c r="AV6" i="1"/>
  <c r="AU2" i="1"/>
  <c r="AU3" i="1"/>
  <c r="AU4" i="1"/>
  <c r="AU5" i="1"/>
  <c r="AU6" i="1"/>
  <c r="AT2" i="1"/>
  <c r="AT3" i="1"/>
  <c r="AT4" i="1"/>
  <c r="AT5" i="1"/>
  <c r="AT6" i="1"/>
  <c r="AS2" i="1"/>
  <c r="AS3" i="1"/>
  <c r="AS4" i="1"/>
  <c r="AS5" i="1"/>
  <c r="AS6" i="1"/>
  <c r="AR2" i="1"/>
  <c r="AR3" i="1"/>
  <c r="AR4" i="1"/>
  <c r="AR5" i="1"/>
  <c r="AR6" i="1"/>
  <c r="AQ2" i="1"/>
  <c r="AQ3" i="1"/>
  <c r="AQ4" i="1"/>
  <c r="AQ5" i="1"/>
  <c r="AQ6" i="1"/>
  <c r="AP2" i="1"/>
  <c r="AP3" i="1"/>
  <c r="AP4" i="1"/>
  <c r="AP5" i="1"/>
  <c r="AP6" i="1"/>
  <c r="AO2" i="1"/>
  <c r="AO3" i="1"/>
  <c r="AO4" i="1"/>
  <c r="AO5" i="1"/>
  <c r="AO6" i="1"/>
  <c r="AN2" i="1"/>
  <c r="AN3" i="1"/>
  <c r="AN4" i="1"/>
  <c r="AN5" i="1"/>
  <c r="AN6" i="1"/>
  <c r="AM2" i="1"/>
  <c r="AM3" i="1"/>
  <c r="AM4" i="1"/>
  <c r="AM5" i="1"/>
  <c r="AM6" i="1"/>
  <c r="AL2" i="1"/>
  <c r="AL3" i="1"/>
  <c r="AL4" i="1"/>
  <c r="AL5" i="1"/>
  <c r="AL6" i="1"/>
  <c r="EL2" i="1" l="1"/>
  <c r="EK2" i="1"/>
  <c r="EJ2" i="1"/>
  <c r="EI2" i="1"/>
  <c r="EP2" i="1"/>
  <c r="EO2" i="1"/>
  <c r="EN2" i="1"/>
  <c r="EM2" i="1"/>
  <c r="ET2" i="1"/>
  <c r="ES2" i="1"/>
  <c r="ER2" i="1"/>
  <c r="EQ2" i="1"/>
  <c r="EL3" i="1"/>
  <c r="EK3" i="1"/>
  <c r="EJ3" i="1"/>
  <c r="EI3" i="1"/>
  <c r="EP3" i="1"/>
  <c r="EO3" i="1"/>
  <c r="EN3" i="1"/>
  <c r="EM3" i="1"/>
  <c r="ET3" i="1"/>
  <c r="ES3" i="1"/>
  <c r="ER3" i="1"/>
  <c r="EQ3" i="1"/>
  <c r="EL5" i="1"/>
  <c r="EK5" i="1"/>
  <c r="EJ5" i="1"/>
  <c r="EI5" i="1"/>
  <c r="EP5" i="1"/>
  <c r="EO5" i="1"/>
  <c r="EN5" i="1"/>
  <c r="EM5" i="1"/>
  <c r="ET5" i="1"/>
  <c r="ES5" i="1"/>
  <c r="ER5" i="1"/>
  <c r="EQ5" i="1"/>
  <c r="EL6" i="1"/>
  <c r="EK6" i="1"/>
  <c r="EJ6" i="1"/>
  <c r="EI6" i="1"/>
  <c r="EK4" i="1"/>
  <c r="EL4" i="1"/>
  <c r="EJ4" i="1"/>
  <c r="EI4" i="1"/>
  <c r="EP6" i="1"/>
  <c r="EO6" i="1"/>
  <c r="EN6" i="1"/>
  <c r="EM6" i="1"/>
  <c r="EP4" i="1"/>
  <c r="EO4" i="1"/>
  <c r="EN4" i="1"/>
  <c r="EM4" i="1"/>
  <c r="ET6" i="1"/>
  <c r="ES6" i="1"/>
  <c r="ER6" i="1"/>
  <c r="EQ6" i="1"/>
  <c r="ET4" i="1"/>
  <c r="ES4" i="1"/>
  <c r="ER4" i="1"/>
  <c r="EQ4" i="1"/>
  <c r="EG2" i="1"/>
  <c r="EG3" i="1"/>
  <c r="EG5" i="1"/>
  <c r="EG6" i="1"/>
  <c r="EG4" i="1"/>
  <c r="EH2" i="1"/>
  <c r="EH3" i="1"/>
  <c r="EH5" i="1"/>
  <c r="EH6" i="1"/>
  <c r="EH4" i="1"/>
  <c r="EF4" i="1"/>
  <c r="EF5" i="1"/>
  <c r="EF3" i="1"/>
  <c r="EF2" i="1"/>
  <c r="EF6" i="1"/>
  <c r="EE3" i="1"/>
  <c r="CB6" i="1" l="1"/>
  <c r="CA6" i="1"/>
  <c r="BZ6" i="1"/>
  <c r="BY6" i="1"/>
  <c r="BN3" i="1"/>
  <c r="BT3" i="1"/>
  <c r="BS3" i="1"/>
  <c r="BR3" i="1"/>
  <c r="BQ3" i="1"/>
  <c r="BT2" i="1"/>
  <c r="BS2" i="1"/>
  <c r="BR2" i="1"/>
  <c r="BQ2" i="1"/>
  <c r="BT5" i="1"/>
  <c r="BS5" i="1"/>
  <c r="BR5" i="1"/>
  <c r="BQ5" i="1"/>
  <c r="BS6" i="1"/>
  <c r="BT6" i="1"/>
  <c r="BR6" i="1"/>
  <c r="BQ6" i="1"/>
  <c r="BX4" i="1"/>
  <c r="BW4" i="1"/>
  <c r="BV4" i="1"/>
  <c r="BU4" i="1"/>
  <c r="BX5" i="1"/>
  <c r="BW5" i="1"/>
  <c r="BV5" i="1"/>
  <c r="BU5" i="1"/>
  <c r="BX3" i="1"/>
  <c r="BV3" i="1"/>
  <c r="BW3" i="1"/>
  <c r="BU3" i="1"/>
  <c r="BX2" i="1"/>
  <c r="BW2" i="1"/>
  <c r="BV2" i="1"/>
  <c r="BU2" i="1"/>
  <c r="BX6" i="1"/>
  <c r="BW6" i="1"/>
  <c r="BV6" i="1"/>
  <c r="BU6" i="1"/>
  <c r="CB4" i="1"/>
  <c r="CA4" i="1"/>
  <c r="BZ4" i="1"/>
  <c r="BY4" i="1"/>
  <c r="CB5" i="1"/>
  <c r="CA5" i="1"/>
  <c r="BZ5" i="1"/>
  <c r="BY5" i="1"/>
  <c r="CB3" i="1"/>
  <c r="CA3" i="1"/>
  <c r="BZ3" i="1"/>
  <c r="BY3" i="1"/>
  <c r="BT4" i="1"/>
  <c r="BS4" i="1"/>
  <c r="BR4" i="1"/>
  <c r="BQ4" i="1"/>
  <c r="CB2" i="1"/>
  <c r="CA2" i="1"/>
  <c r="BZ2" i="1"/>
  <c r="BY2" i="1"/>
  <c r="BP4" i="1"/>
  <c r="BO4" i="1"/>
  <c r="BN4" i="1"/>
  <c r="BM4" i="1"/>
  <c r="BP5" i="1"/>
  <c r="BO5" i="1"/>
  <c r="BN5" i="1"/>
  <c r="BM5" i="1"/>
  <c r="BM3" i="1"/>
  <c r="BP3" i="1"/>
  <c r="BO3" i="1"/>
  <c r="EE6" i="1"/>
  <c r="EE2" i="1"/>
  <c r="EE5" i="1"/>
  <c r="EE4" i="1"/>
  <c r="BM6" i="1"/>
  <c r="BN6" i="1"/>
  <c r="BP6" i="1"/>
  <c r="BP2" i="1"/>
  <c r="BN2" i="1"/>
  <c r="BO2" i="1"/>
  <c r="BO6" i="1"/>
  <c r="BM2" i="1"/>
</calcChain>
</file>

<file path=xl/sharedStrings.xml><?xml version="1.0" encoding="utf-8"?>
<sst xmlns="http://schemas.openxmlformats.org/spreadsheetml/2006/main" count="539" uniqueCount="322">
  <si>
    <t>Выберите школу, в которой учится ваш ребенок (Выпадающий список)</t>
  </si>
  <si>
    <t>1. Что из перечисленного наиболее важно лично для вас? (Одиночный выбор)</t>
  </si>
  <si>
    <t>2. Как вы относитесь к конкуренции между людьми? (Одиночный выбор)</t>
  </si>
  <si>
    <t>3. Какое высказывание точнее всего отражает вашу позицию в конфликтных ситуациях? (Одиночный выбор)</t>
  </si>
  <si>
    <t>4. Как, по вашему мнению, стоит рассаживать учеников в классе? (Одиночный выбор)</t>
  </si>
  <si>
    <t>5. Что для вас как родителя важно на уроке? (Одиночный выбор)</t>
  </si>
  <si>
    <t>6. Как, по вашему мнению, лучше всего разрешать конфликты между учениками (в большинстве случаев)? (Одиночный выбор)</t>
  </si>
  <si>
    <t>7. Почти у каждого человека есть увлечение. Кто-то занимается спортом, кто-то интересуется музыкой, коллекционирует и т. д. Что для вас было определяющим при выборе хобби? (Одиночный выбор)</t>
  </si>
  <si>
    <t>8. Что из перечисленного лучше всего помогает вам достигать поставленных целей? (Одиночный выбор)</t>
  </si>
  <si>
    <t>9. Если ваше мнение отличается от мнения большинства, как чаще всего вы поступаете в такой ситуации? (Одиночный выбор)</t>
  </si>
  <si>
    <t>10. Какую характеристику вы могли бы в большей степени отнести к себе? (Одиночный выбор)</t>
  </si>
  <si>
    <t>11. От чего, по вашему мнению, зависит успех человека в жизни? (Одиночный выбор)</t>
  </si>
  <si>
    <t>12. По вашему мнению, травля (постоянные издевательства) в школе – это в первую очередь проблема: (Одиночный выбор)</t>
  </si>
  <si>
    <t>13. Какие вопросы на уроке представляются вам наиболее полезными для ребенка? (Одиночный выбор)</t>
  </si>
  <si>
    <t>14. Учитель неожиданно предложил вашему ребенку поучаствовать в олимпиаде. Ребенку в целом интересно, но до олимпиады остается месяц. Что бы вы ему посоветовали? (Одиночный выбор)</t>
  </si>
  <si>
    <t>15. Продолжите высказывание: «Я считаю, что школьные правила должны…» (Одиночный выбор)</t>
  </si>
  <si>
    <t>16. Вашему ребенку нужно выбрать одежду на неформальное школьное событие (вечеринку, дискотеку, чаепитие и др.). Что бы вы ему предложили? (Одиночный выбор)</t>
  </si>
  <si>
    <t>17. Кто в большей степени влияет на события в вашей повседневной жизни? (Одиночный выбор)</t>
  </si>
  <si>
    <t>18. Когда вам по какой-либо причине становится тревожно, что вы обычно делаете? (Одиночный выбор)</t>
  </si>
  <si>
    <t>19. Что вас меньше всего раздражает в людях? (Одиночный выбор)</t>
  </si>
  <si>
    <t>20. Как бы вам хотелось достигать успеха в жизни? (Одиночный выбор)</t>
  </si>
  <si>
    <t>21. Как, по вашему мнению, надо преодолевать трудности? (Одиночный выбор)</t>
  </si>
  <si>
    <t>22. В школе предложили обсудить и решить, какие кружки и секции открыть в новом учебном году. Какая позиция вам ближе всего? (Одиночный выбор)</t>
  </si>
  <si>
    <t>23. Что для ребенка должно быть самым главным в учебе? (Одиночный выбор)</t>
  </si>
  <si>
    <t>24. С одним из учеников почти никто в классе не разговаривает, у него нет друзей, его обижают. Как бы вы посоветовали поступить вашему ребенку? (Одиночный выбор)</t>
  </si>
  <si>
    <t>25. Чем обычно занимаетесь в выходные? (Одиночный выбор)</t>
  </si>
  <si>
    <t>26. Что вы делаете в первую очередь, если нужно что-то исправить или улучшить в выполненной вами работе? (Одиночный выбор)</t>
  </si>
  <si>
    <t>27. С кем обычно советуетесь в трудной ситуации? (Одиночный выбор)</t>
  </si>
  <si>
    <t>1. Что в школе, в которой учится ваш ребенок, поддерживается больше всего? (Одиночный выбор)</t>
  </si>
  <si>
    <t>2. Какое описание лучше всего подходит школе, в которой учится ваш ребенок? (Одиночный выбор)</t>
  </si>
  <si>
    <t>3. Продолжите высказывание: «Ссора в классе вашего ребенка...» (Одиночный выбор)</t>
  </si>
  <si>
    <t>4. Как в школе, в которой учится ваш ребенок, рассаживают учеников в классе? (Одиночный выбор)</t>
  </si>
  <si>
    <t>5. Как бы вы охарактеризовали типичный урок в школе, в которой учится ваш ребенок? (Одиночный выбор)</t>
  </si>
  <si>
    <t>6. Как действуют в школе, в которой учится ваш ребенок, когда между учениками возникают серьезные конфликты? (Одиночный выбор)</t>
  </si>
  <si>
    <t>7. Какие события в школе, в которой учится ваш ребенок, самые популярные? (Одиночный выбор)</t>
  </si>
  <si>
    <t>8. В школе, в которой учится ваш ребенок, есть ученики, которых ставят всем в пример. Как думаете, что у них общего? (Одиночный выбор)</t>
  </si>
  <si>
    <t>9. В классе вашего ребенка возник спор. Некоторые ученики не согласны с мнением большинства. Что чаще всего делают в таких случаях? (Одиночный выбор)</t>
  </si>
  <si>
    <t>10. Какая характеристика больше остальных подходит школе, в которой учится ваш ребенок? (Одиночный выбор)</t>
  </si>
  <si>
    <t>11. Что прежде всего считается успехом в школе, в которой учится ваш ребенок? (Одиночный выбор)</t>
  </si>
  <si>
    <t>12. Как в школе, в которой учится ваш ребенок, относятся к травле (буллингу)? (Одиночный выбор)</t>
  </si>
  <si>
    <t>13. Какие задания учителя дают вашему ребенку чаще всего? (Одиночный выбор)</t>
  </si>
  <si>
    <t>14. В школе, в которой учится ваш ребенок, в олимпиадах и конкурсах участвуют… (Одиночный выбор)</t>
  </si>
  <si>
    <t>15. Как в школе, в которой учится ваш ребенок, устанавливаются правила? (Одиночный выбор)</t>
  </si>
  <si>
    <t>16. Как в школе, в которой учится ваш ребенок, реагируют педагоги, если ученик неформально оделся, покрасил волосы в яркий цвет и т. п.? (Одиночный выбор)</t>
  </si>
  <si>
    <t>17. От кого/чего в большей степени зависит, насколько успешна школа, в которой учится ваш ребенок? (Одиночный выбор)</t>
  </si>
  <si>
    <t>18. Что в первую очередь делают учителя, если ученику стало тревожно в школе? (Одиночный выбор)</t>
  </si>
  <si>
    <t>19. Как вы думаете, каким людям комфортнее всего в школе, в которой учится ваш ребенок? (Одиночный выбор)</t>
  </si>
  <si>
    <t>20. Благодаря чему школа, в которой учится ваш ребенок, достигает успехов / может достичь успехов? (Одиночный выбор)</t>
  </si>
  <si>
    <t>21. Как в школе, в которой учится ваш ребенок, ученики обычно преодолевают трудности во взаимоотношениях? (Одиночный выбор)</t>
  </si>
  <si>
    <t>22. Как в школе, в которой учится ваш ребенок, решают, какие кружки и секции открыть в новом учебном году? (Одиночный выбор)</t>
  </si>
  <si>
    <t>23. Иногда ученики не выполняют домашние задания. Как учителя школы, в которой учится ваш ребенок, обычно на это реагируют? (Одиночный выбор)</t>
  </si>
  <si>
    <t>24. Как в школе, в которой учится ваш ребенок, действуют, когда с кем-либо из учеников перестали разговаривать, насмехаются над ним? (Одиночный выбор)</t>
  </si>
  <si>
    <t>25. Что чаще всего делают ученики в свободное время (на переменах, в перерывах перед внеурочными занятиями и т. п.) в школе, в которой учится ваш ребенок? (Одиночный выбор)</t>
  </si>
  <si>
    <t>26. Что происходит, когда в школе, в которой учится ваш ребенок, необходимо что-то исправить или улучшить? (Одиночный выбор)</t>
  </si>
  <si>
    <t>27. Что в школе, в которой учится ваш ребенок, принято делать в первую очередь, если возникла проблема? (Одиночный выбор)</t>
  </si>
  <si>
    <t>1. Ваш пол (Одиночный выбор)</t>
  </si>
  <si>
    <t>2. Кем вы приходитесь ребенку? (Одиночный выбор)</t>
  </si>
  <si>
    <t>3. Сколько вам лет? (Одиночный выбор)</t>
  </si>
  <si>
    <t>5. С какого класса ваш ребенок учится в этой школе? (Одиночный выбор)</t>
  </si>
  <si>
    <t>В начальной школе (1–4-е классы)</t>
  </si>
  <si>
    <t>В 7-м классе</t>
  </si>
  <si>
    <t>В 8-м классе</t>
  </si>
  <si>
    <t>В 9-м классе</t>
  </si>
  <si>
    <t>В 10-м классе</t>
  </si>
  <si>
    <t>В 11-м классе</t>
  </si>
  <si>
    <t>Именная ссылка</t>
  </si>
  <si>
    <t>Самовыражение, следование своим желаниям</t>
  </si>
  <si>
    <t>Конкуренция помогает человеку проявить свои способности, выделиться на фоне других</t>
  </si>
  <si>
    <t>Так, как решил учитель (классный руководитель), который хорошо знает учеников</t>
  </si>
  <si>
    <t>Чтобы мой ребенок учился взаимодействовать с другими людьми</t>
  </si>
  <si>
    <t>Давать возможность каждому отстаивать свою точку зрения</t>
  </si>
  <si>
    <t>Яркое впечатление или событие, которое привлекло моё внимание и побудило меня к действию</t>
  </si>
  <si>
    <t>Остаюсь на своей позиции, не меняю мнение, если только меня не убедят</t>
  </si>
  <si>
    <t>От действий самого человека – кто стремится, тот достигает успеха</t>
  </si>
  <si>
    <t>Вопросы, ответы на которые можно обсудить с одноклассниками</t>
  </si>
  <si>
    <t>Если кто-то еще из класса будет готовиться и участвовать, посоветую присоединиться</t>
  </si>
  <si>
    <t>Устанавливаться руководством школы</t>
  </si>
  <si>
    <t>Надеть то, что не запрещено в школе</t>
  </si>
  <si>
    <t>Я сам (-а)</t>
  </si>
  <si>
    <t>Самолюбование, отказ следовать установленным образцам и безразличное отношение к окружающим</t>
  </si>
  <si>
    <t>В результате четкого выполнения поставленной задачи</t>
  </si>
  <si>
    <t>Трудности надо преодолевать самому, не полагаться на кого-то другого</t>
  </si>
  <si>
    <t>Учиться общаться с другими людьми</t>
  </si>
  <si>
    <t>Размышляю сам (-а), так как никто не сделает это лучше меня</t>
  </si>
  <si>
    <t>С близкими, которые хорошо меня знают и понимают, что можно предпринять</t>
  </si>
  <si>
    <t>Традиции, сложившиеся в школе обычаи</t>
  </si>
  <si>
    <t>Многие проявляют творческие способности, участвуют в активностях, предлагают идеи, которые учитывают в школе</t>
  </si>
  <si>
    <t>Так, как скажет учитель (классный руководитель)</t>
  </si>
  <si>
    <t>Все работают в группах, вместе выполняют задания и показывают совместный результат</t>
  </si>
  <si>
    <t>События, в которых можно участвовать индивидуально и проявлять свои способности</t>
  </si>
  <si>
    <t>Продолжают спор, чтобы прийти к общему решению</t>
  </si>
  <si>
    <t>Правила устанавливаются руководством школы, и все следуют им</t>
  </si>
  <si>
    <t>Обращают внимание ученика на недопустимость нарушения Устава (правил) школы</t>
  </si>
  <si>
    <t>От того, насколько в школе хранят традиции</t>
  </si>
  <si>
    <t>Разговаривают с учеником индивидуально и стараются разобраться в причинах тревоги</t>
  </si>
  <si>
    <t>Тем, кто любит придумывать новое и выступать с инициативами</t>
  </si>
  <si>
    <t>В школе много талантливых людей, которые проявляют и развивают свои способности</t>
  </si>
  <si>
    <t>Общаются с одноклассниками/друзьями, что-то делают вместе</t>
  </si>
  <si>
    <t>женский</t>
  </si>
  <si>
    <t>Мать</t>
  </si>
  <si>
    <t>40–49 лет</t>
  </si>
  <si>
    <t>С 1-го класса</t>
  </si>
  <si>
    <t>Соблюдение традиций (сложившихся обычаев, проверенных временем образцов)</t>
  </si>
  <si>
    <t>Конкуренция хороша до тех пор, пока полезна для всего коллектива</t>
  </si>
  <si>
    <t>Один в поле не воин</t>
  </si>
  <si>
    <t>Увлечения родных и близких, поддержка семейных хобби (сбор грибов, рыбалка, настольные игры и т. п.)</t>
  </si>
  <si>
    <t>Опора на мудрость и опыт старшего поколения</t>
  </si>
  <si>
    <t>Я люблю работать в коллективе</t>
  </si>
  <si>
    <t>Если это значимо для моего ребенка, посоветую участвовать. Но решение в любом случае за самим ребенком</t>
  </si>
  <si>
    <t>Одеться так, как ему самому хочется</t>
  </si>
  <si>
    <t>Обращаюсь к человеку, который знает, как правильно поступить</t>
  </si>
  <si>
    <t>Преклонение перед руководителем, следование исключительно инструкциям от него</t>
  </si>
  <si>
    <t>Благодаря слаженной работе команды, сотрудничеству с другими людьми</t>
  </si>
  <si>
    <t>Открыть кружки и секции, которые интересны большинству</t>
  </si>
  <si>
    <t>Поговорить с этим учеником и поддержать его, не испугавшись насмешек одноклассников</t>
  </si>
  <si>
    <t>Всегда по-разному, главное, чтобы в компании (друзей, близких, родных и т. д.)</t>
  </si>
  <si>
    <t>Коллективные обсуждения, договоренности и решения</t>
  </si>
  <si>
    <t>Касается всех, ведь конфликты отражаются на каждом члене коллектива</t>
  </si>
  <si>
    <t>Традиционные события нашей школы</t>
  </si>
  <si>
    <t>Общительность, готовность сотрудничать с другими людьми и работать в команде</t>
  </si>
  <si>
    <t>Выслушивают разные мнения и находят в каждом то, что может быть полезным</t>
  </si>
  <si>
    <t>В нашей школе все работают сообща, делятся друг с другом успехами и неудачами</t>
  </si>
  <si>
    <t>Участие в традиционных конкурсах и олимпиадах</t>
  </si>
  <si>
    <t>Как к общей проблеме всего коллектива</t>
  </si>
  <si>
    <t>Задания, которые учителя считают самыми важными по данной теме</t>
  </si>
  <si>
    <t>Правила принимаются в коллективном обсуждении, когда все согласны с его результатами</t>
  </si>
  <si>
    <t>От каждого, кто в нее приходит</t>
  </si>
  <si>
    <t>Тем, кто с удовольствием работает в команде</t>
  </si>
  <si>
    <t>Опрашивают максимальное количество учеников и/или родителей. Открывают кружки и секции, актуальные для большинства</t>
  </si>
  <si>
    <t>Каждый занимается своими делами</t>
  </si>
  <si>
    <t>Чтобы мой ребенок мог проявить себя</t>
  </si>
  <si>
    <t>Обсуждать конфликт среди одноклассников и стараться найти решение, с которым большинство согласится</t>
  </si>
  <si>
    <t>Признаю право принять решение большинством голосов</t>
  </si>
  <si>
    <t>Я исполнительный (-ая), следую правилам</t>
  </si>
  <si>
    <t>Всего коллектива, в котором есть случаи травли</t>
  </si>
  <si>
    <t>Избегание любых изменений, боязнь нового</t>
  </si>
  <si>
    <t>Решаю задачи, которые передо мной поставлены</t>
  </si>
  <si>
    <t>У нас любят вместе планировать дела и участвовать в общих активностях</t>
  </si>
  <si>
    <t>Это обычное дело, одноклассники сами помирятся</t>
  </si>
  <si>
    <t>Конфликт обсуждается в классе, одноклассники и друзья помогают рассудить стороны</t>
  </si>
  <si>
    <t>События, в которых можно участвовать всем вместе и проявлять способности как команда</t>
  </si>
  <si>
    <t>Те, у кого есть опыт в этом</t>
  </si>
  <si>
    <t>Правила уже существуют долгие годы и остаются неизменными</t>
  </si>
  <si>
    <t>Обсуждают трудности в классе и находят общее решение</t>
  </si>
  <si>
    <t>Обсуждают ситуацию в коллективе</t>
  </si>
  <si>
    <t>Интересы друзей, благодаря которым всегда есть общие темы для разговора и повод провести время вместе</t>
  </si>
  <si>
    <t>Вопросы, которые учитель считает самыми важными по данной теме</t>
  </si>
  <si>
    <t>Собраться всем классом и обсудить проблему</t>
  </si>
  <si>
    <t>Уважение школьных традиций</t>
  </si>
  <si>
    <t>В нашей школе прислушиваются к мнению каждого, стараются его учесть</t>
  </si>
  <si>
    <t>Те, кого отправил учитель (или школьная администрация)</t>
  </si>
  <si>
    <t>У школы богатый опыт, она сохраняет свои лучшие традиции</t>
  </si>
  <si>
    <t>Всё как обычно, отдыхают</t>
  </si>
  <si>
    <t>Любой ученик, родитель или учитель может предложить решение</t>
  </si>
  <si>
    <t>Всем вместе решать проблему</t>
  </si>
  <si>
    <t>30–39 лет</t>
  </si>
  <si>
    <t>Учителю (классному руководителю) стоит обсудить этот вопрос с классом, вместе выработать и принять общее решение</t>
  </si>
  <si>
    <t>Приниматься решением всего школьного коллектива</t>
  </si>
  <si>
    <t>В нашей семье есть традиции (ходим в театр, готовим обед и т. п.)</t>
  </si>
  <si>
    <t>С друзьями или знакомыми (несколькими людьми)</t>
  </si>
  <si>
    <t>Дело классного руководителя, который должен поддерживать порядок</t>
  </si>
  <si>
    <t>Призывают не отставать от одноклассников</t>
  </si>
  <si>
    <t>Я следую своим убеждениям и отстаиваю своё мнение</t>
  </si>
  <si>
    <t>С трудностями нужно справляться сообща</t>
  </si>
  <si>
    <t>Узнавать то, что интересно ему самому</t>
  </si>
  <si>
    <t>Достижения школьных команд и коллективов</t>
  </si>
  <si>
    <t>Работа в группе, команде</t>
  </si>
  <si>
    <t>Иду в компанию к друзьям, знакомым или коллегам, чтобы обсудить то, что тревожит</t>
  </si>
  <si>
    <t>Лучше обратиться к тому, кто может за меня решить, как преодолеть трудности</t>
  </si>
  <si>
    <t>Обычно все выполняют одинаковые задания, отвечают у доски</t>
  </si>
  <si>
    <t>Идею кружка может предложить любой ученик, родитель или педагог</t>
  </si>
  <si>
    <t>Конкуренция вредна, она разрушает сложившиеся отношения</t>
  </si>
  <si>
    <t>Если ребенок достойно выступит, я буду им гордиться. Посоветую участвовать</t>
  </si>
  <si>
    <t>Разрабатываться с учетом пожеланий каждого</t>
  </si>
  <si>
    <t>Договориться с друзьями, чтобы быть в одном стиле</t>
  </si>
  <si>
    <t>Получать высокие баллы на контрольных и экзаменах</t>
  </si>
  <si>
    <t>Тем, кто сохраняет и поддерживает сложившиеся традиции</t>
  </si>
  <si>
    <t>Коллектив – друзья, коллеги и/или др.</t>
  </si>
  <si>
    <t>Инициативность, желание пробовать и экспериментировать</t>
  </si>
  <si>
    <t>Обсуждаю в коллективе</t>
  </si>
  <si>
    <t>Чаще всего учитель (классный руководитель) обсуждает этот вопрос с классом</t>
  </si>
  <si>
    <t>Перешёл (перешла) в эту школу в этом учебном году</t>
  </si>
  <si>
    <t>Привлекают других учеников или учителей для поддержки</t>
  </si>
  <si>
    <t>У нас реализуют задумки и инициативы классного руководителя и школьной администрации, ответственно относятся к поручениям</t>
  </si>
  <si>
    <t>Качественное и точное выполнение распоряжений педагогов и администрации школы</t>
  </si>
  <si>
    <t>Спрашивают, какие задания могли бы заинтересовать их</t>
  </si>
  <si>
    <t>От семьи, в которой человек родился</t>
  </si>
  <si>
    <t>Те, кого выдвинул коллектив</t>
  </si>
  <si>
    <t>Поддерживают этого ученика индивидуально</t>
  </si>
  <si>
    <t>00:19:46</t>
  </si>
  <si>
    <t>00:28:29</t>
  </si>
  <si>
    <t>00:14:31</t>
  </si>
  <si>
    <t>МОУ Зеленорощинская средняя школа (п. Зелёная Роща, Ульяновская область)</t>
  </si>
  <si>
    <t>Столбец1</t>
  </si>
  <si>
    <t>Столбец2</t>
  </si>
  <si>
    <t>Столбец3</t>
  </si>
  <si>
    <t>Столбец4</t>
  </si>
  <si>
    <t>Столбец5</t>
  </si>
  <si>
    <t>Столбец7</t>
  </si>
  <si>
    <t>Столбец8</t>
  </si>
  <si>
    <t>Столбец9</t>
  </si>
  <si>
    <t>Ключ 2-1</t>
  </si>
  <si>
    <t>Ключ 2-2</t>
  </si>
  <si>
    <t>Ключ 2-3</t>
  </si>
  <si>
    <t>Ключ 2-4</t>
  </si>
  <si>
    <t>Ключ 2-5</t>
  </si>
  <si>
    <t>Ключ 2-6</t>
  </si>
  <si>
    <t>Ключ 2-7</t>
  </si>
  <si>
    <t>Ключ 2-8</t>
  </si>
  <si>
    <t>Ключ 2-9</t>
  </si>
  <si>
    <t>Ключ 2-10</t>
  </si>
  <si>
    <t>Ключ 2-11</t>
  </si>
  <si>
    <t>Ключ 2-12</t>
  </si>
  <si>
    <t>Ключ 2-13</t>
  </si>
  <si>
    <t>Ключ 2-14</t>
  </si>
  <si>
    <t>Ключ 2-15</t>
  </si>
  <si>
    <t>Ключ 2-16</t>
  </si>
  <si>
    <t>Ключ 2-17</t>
  </si>
  <si>
    <t>Ключ 2-18</t>
  </si>
  <si>
    <t>Ключ 2-19</t>
  </si>
  <si>
    <t>Ключ 2-20</t>
  </si>
  <si>
    <t>Ключ 2-21</t>
  </si>
  <si>
    <t>Ключ 2-22</t>
  </si>
  <si>
    <t>Ключ 2-23</t>
  </si>
  <si>
    <t>Ключ 2-24</t>
  </si>
  <si>
    <t>Ключ 2-25</t>
  </si>
  <si>
    <t>Ключ 2-26</t>
  </si>
  <si>
    <t>Ключ 2-27</t>
  </si>
  <si>
    <t>Ключ 1-1</t>
  </si>
  <si>
    <t>Ключ 1-2</t>
  </si>
  <si>
    <t>Ключ 1-3</t>
  </si>
  <si>
    <t>Ключ 1-4</t>
  </si>
  <si>
    <t>Ключ 1-5</t>
  </si>
  <si>
    <t>Ключ 1-6</t>
  </si>
  <si>
    <t>Ключ 1-7</t>
  </si>
  <si>
    <t>Ключ 1-8</t>
  </si>
  <si>
    <t>Ключ 1-9</t>
  </si>
  <si>
    <t>Ключ 1-10</t>
  </si>
  <si>
    <t>Ключ 1-11</t>
  </si>
  <si>
    <t>Ключ 1-12</t>
  </si>
  <si>
    <t>Ключ 1-13</t>
  </si>
  <si>
    <t>Ключ 1-14</t>
  </si>
  <si>
    <t>Ключ 1-15</t>
  </si>
  <si>
    <t>Ключ 1-16</t>
  </si>
  <si>
    <t>Ключ 1-17</t>
  </si>
  <si>
    <t>Ключ 1-18</t>
  </si>
  <si>
    <t>Ключ 1-19</t>
  </si>
  <si>
    <t>Ключ 1-20</t>
  </si>
  <si>
    <t>Ключ 1-21</t>
  </si>
  <si>
    <t>Ключ 1-22</t>
  </si>
  <si>
    <t>Ключ 1-23</t>
  </si>
  <si>
    <t>Ключ 1-24</t>
  </si>
  <si>
    <t>Ключ 1-25</t>
  </si>
  <si>
    <t>Ключ 1-26</t>
  </si>
  <si>
    <t>Ключ 1-27</t>
  </si>
  <si>
    <t>Узнаю, как подобную работу делали раньше</t>
  </si>
  <si>
    <t>В 5–6-м классе</t>
  </si>
  <si>
    <t xml:space="preserve">Индивидуалистический тип </t>
  </si>
  <si>
    <t xml:space="preserve">Административный тип </t>
  </si>
  <si>
    <t xml:space="preserve">Традиционалистский тип </t>
  </si>
  <si>
    <t xml:space="preserve">Коллективистский тип </t>
  </si>
  <si>
    <t>2023.05.29 15:50</t>
  </si>
  <si>
    <t>00:44:50</t>
  </si>
  <si>
    <t>0DQJ6AMNNJNIXPBA</t>
  </si>
  <si>
    <t>K1YEBSSY8MTHVLAN</t>
  </si>
  <si>
    <t>2023.05.29 15:05</t>
  </si>
  <si>
    <t>00:14:16</t>
  </si>
  <si>
    <t>2023.05.29 14:50</t>
  </si>
  <si>
    <t>2023.05.29 14:05</t>
  </si>
  <si>
    <t>2023.05.29 13:36</t>
  </si>
  <si>
    <t>Административный тип — 2</t>
  </si>
  <si>
    <t>Традиционалистский тип — 2</t>
  </si>
  <si>
    <t>Коллективистский тип — 2</t>
  </si>
  <si>
    <t>Индивидуалистический тип — 2</t>
  </si>
  <si>
    <t>Административный тип — 1</t>
  </si>
  <si>
    <t>Традиционалистский тип — 1</t>
  </si>
  <si>
    <t>Коллективистский тип — 1</t>
  </si>
  <si>
    <t>Индивидуалистический тип — 1</t>
  </si>
  <si>
    <t>Выбор: Административный тип – 1</t>
  </si>
  <si>
    <t>Выбор: Традиционалистский тип – 1</t>
  </si>
  <si>
    <t>Выбор: Коллективистский тип – 1</t>
  </si>
  <si>
    <t>Выбор: Индивидуалистический тип – 1</t>
  </si>
  <si>
    <t>Достижение: Административный тип – 1</t>
  </si>
  <si>
    <t>Достижение: Традиционалистский тип – 1</t>
  </si>
  <si>
    <t>Достижение: Коллективистский тип – 1</t>
  </si>
  <si>
    <t>Достижение: Индивидуалистический тип – 1</t>
  </si>
  <si>
    <t>Жизнестойкость: Административный тип – 1</t>
  </si>
  <si>
    <t>Жизнестойкость: Традиционалистский тип – 1</t>
  </si>
  <si>
    <t>Жизнестойкость: Коллективистский тип – 1</t>
  </si>
  <si>
    <t>Жизнестойкость: Индивидуалистический тип – 1</t>
  </si>
  <si>
    <t>Выбор: Административный тип – 2</t>
  </si>
  <si>
    <t>Выбор: Традиционалистский тип – 2</t>
  </si>
  <si>
    <t>Выбор: Коллективистский тип – 2</t>
  </si>
  <si>
    <t>Выбор: Индивидуалистический тип – 2</t>
  </si>
  <si>
    <t>Достижение: Административный тип – 2</t>
  </si>
  <si>
    <t>Достижение: Традиционалистский тип – 2</t>
  </si>
  <si>
    <t>Достижение: Коллективистский тип – 2</t>
  </si>
  <si>
    <t>Достижение: Индивидуалистический тип – 2</t>
  </si>
  <si>
    <t>Жизнестойкость: Административный тип – 2</t>
  </si>
  <si>
    <t>Жизнестойкость: Традиционалистский тип – 2</t>
  </si>
  <si>
    <t>Жизнестойкость: Коллективистский тип – 2</t>
  </si>
  <si>
    <t>Жизнестойкость: Индивидуалистический тип – 2</t>
  </si>
  <si>
    <r>
      <rPr>
        <b/>
        <sz val="18"/>
        <color rgb="FF000000"/>
        <rFont val="Calibri"/>
        <family val="2"/>
        <charset val="204"/>
      </rPr>
      <t>Фильтры</t>
    </r>
    <r>
      <rPr>
        <sz val="12"/>
        <color rgb="FF000000"/>
        <rFont val="Calibri"/>
        <family val="2"/>
        <charset val="204"/>
      </rPr>
      <t xml:space="preserve">
Выберите один параметр или несколько разных. 
Изменения отобразятся на всех диаграммах и всех листах.</t>
    </r>
  </si>
  <si>
    <t>Индивидуалистический тип</t>
  </si>
  <si>
    <t>Коллективистский тип</t>
  </si>
  <si>
    <t>Традиционалистский тип</t>
  </si>
  <si>
    <t>Административный тип</t>
  </si>
  <si>
    <t>Родители: «Моя школа» (сумма ответов)</t>
  </si>
  <si>
    <t>Родители: «Я сам» (сумма ответов)</t>
  </si>
  <si>
    <t>Родители: «Я сам» — выбор (сумма ответов)</t>
  </si>
  <si>
    <t>Родители: «Моя школа» — выбор (сумма ответов)</t>
  </si>
  <si>
    <t>Родители: «Моя школа» — достижение (сумма ответов)</t>
  </si>
  <si>
    <t>Родители: «Я сам» — достижение (сумма ответов)</t>
  </si>
  <si>
    <t>Родители: «Моя школа» — жизнестойкость (сумма ответов)</t>
  </si>
  <si>
    <t>Родители: «Я сам» — жизнестойкость (сумма ответов)</t>
  </si>
  <si>
    <t>Общий итог</t>
  </si>
  <si>
    <t>Кол-во чел.</t>
  </si>
  <si>
    <t>Название школы</t>
  </si>
  <si>
    <r>
      <rPr>
        <b/>
        <sz val="18"/>
        <color rgb="FF000000"/>
        <rFont val="Calibri"/>
        <family val="2"/>
        <charset val="204"/>
      </rPr>
      <t>Фильтры</t>
    </r>
    <r>
      <rPr>
        <sz val="12"/>
        <color rgb="FF000000"/>
        <rFont val="Calibri"/>
        <family val="2"/>
        <charset val="204"/>
      </rPr>
      <t xml:space="preserve">
Выберите один параметр или несколько. Изменения отобразятся на всех диаграммах и всех листах.</t>
    </r>
  </si>
  <si>
    <r>
      <rPr>
        <b/>
        <sz val="18"/>
        <color rgb="FF000000"/>
        <rFont val="Calibri"/>
        <family val="2"/>
        <charset val="204"/>
      </rPr>
      <t>Исследование культуры образовательных отношений (в ситуациях выбора, достижения и жизнестойкости).* Результаты по родителям</t>
    </r>
    <r>
      <rPr>
        <sz val="14"/>
        <color rgb="FF000000"/>
        <rFont val="Calibri"/>
        <family val="2"/>
        <charset val="204"/>
      </rPr>
      <t xml:space="preserve">
</t>
    </r>
    <r>
      <rPr>
        <sz val="12"/>
        <color rgb="FF000000"/>
        <rFont val="Calibri"/>
        <family val="2"/>
        <charset val="204"/>
      </rPr>
      <t xml:space="preserve">В таблицах и на диаграммах «Родители: „Я сам“» показаны результаты по ч. 1 анкеты (как респондент сам мыслит и действует в ситуациях выбора, достижения и жизнестойкости), «Родители: „Моя школа“» — ч. 2 анкеты (как, по мнению респондента, действуют в ситуациях выбора, достижения и жизнестойкости в школе, в которой участся его дети).
</t>
    </r>
    <r>
      <rPr>
        <i/>
        <sz val="12"/>
        <color rgb="FF000000"/>
        <rFont val="Calibri"/>
        <family val="2"/>
        <charset val="204"/>
      </rPr>
      <t>* Исследование проводилось с использованием инструментария «Я и моя школа: культура образовательных отношений», разработанного командой лаборатории развития личностного потенциала в образовании НИИ урбанистики и глобального образования МГПУ (А.Н. Иоффе, Л.В. Бычкова, В.К. Маркова, А.А. Данилина, И.А. Виноградова, С.В. Летуновская). 
Подробную информацию о типах культуры образовательных отношений см. в отдельном файле и по ссылке (https://disk.yandex.ru/i/lAzvSmVAJtxWGQ).</t>
    </r>
  </si>
  <si>
    <t>Роль</t>
  </si>
  <si>
    <r>
      <rPr>
        <b/>
        <sz val="18"/>
        <color rgb="FF000000"/>
        <rFont val="Calibri"/>
        <family val="2"/>
        <charset val="204"/>
      </rPr>
      <t>Исследование культуры образовательных отношений.* Результаты по родителям</t>
    </r>
    <r>
      <rPr>
        <sz val="14"/>
        <color rgb="FF000000"/>
        <rFont val="Calibri"/>
        <family val="2"/>
        <charset val="204"/>
      </rPr>
      <t xml:space="preserve">
</t>
    </r>
    <r>
      <rPr>
        <sz val="12"/>
        <color rgb="FF000000"/>
        <rFont val="Calibri"/>
        <family val="2"/>
        <charset val="204"/>
      </rPr>
      <t xml:space="preserve">В таблице и на диаграмме «Родители: „Я сам“» показаны результаты по ч. 1 анкеты (как респонденты сами мыслят и действуют в различных ситуациях), «Родители: „Моя школа“» — ч. 2 анкеты (какой они видят школу, в которой учатся их дети).
</t>
    </r>
    <r>
      <rPr>
        <i/>
        <sz val="12"/>
        <color rgb="FF000000"/>
        <rFont val="Calibri"/>
        <family val="2"/>
        <charset val="204"/>
      </rPr>
      <t>* Исследование проводилось с использованием инструментария «Я и моя школа: культура образовательных отношений», разработанного командой лаборатории развития личностного потенциала в образовании НИИ урбанистики и глобального образования МГПУ (А.Н. Иоффе, Л.В. Бычкова, В.К. Маркова, А.А. Данилина, И.А. Виноградова, С.В. Летуновская). 
Подробную информацию о типах культуры образовательных отношений см. в отдельном файле и по ссылке (https://disk.yandex.ru/i/lAzvSmVAJtxWGQ).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</si>
</sst>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2"/>
      <color rgb="FF000000"/>
      <name val="Calibri"/>
    </font>
    <font>
      <sz val="11"/>
      <color rgb="FF000000"/>
      <name val="Calibri"/>
      <family val="2"/>
      <charset val="204"/>
    </font>
    <font>
      <sz val="12"/>
      <color rgb="FF000000"/>
      <name val="Calibri"/>
      <family val="2"/>
      <charset val="204"/>
    </font>
    <font>
      <sz val="11"/>
      <color rgb="FF000000"/>
      <name val="Calibri"/>
      <family val="2"/>
      <charset val="204"/>
    </font>
    <font>
      <sz val="14"/>
      <color rgb="FF000000"/>
      <name val="Calibri"/>
      <family val="2"/>
      <charset val="204"/>
    </font>
    <font>
      <b/>
      <sz val="18"/>
      <color rgb="FF000000"/>
      <name val="Calibri"/>
      <family val="2"/>
      <charset val="204"/>
    </font>
    <font>
      <i/>
      <sz val="12"/>
      <color rgb="FF000000"/>
      <name val="Calibri"/>
      <family val="2"/>
      <charset val="204"/>
    </font>
  </fonts>
  <fills count="10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4">
    <xf numFmtId="0" fontId="0" fillId="0" borderId="0" xfId="0" applyFont="1"/>
    <xf numFmtId="0" fontId="0" fillId="0" borderId="0" xfId="0" pivotButton="1" applyFont="1"/>
    <xf numFmtId="0" fontId="0" fillId="0" borderId="0" xfId="0" applyFont="1" applyAlignment="1">
      <alignment horizontal="left"/>
    </xf>
    <xf numFmtId="0" fontId="0" fillId="0" borderId="0" xfId="0" applyNumberFormat="1" applyFont="1"/>
    <xf numFmtId="0" fontId="1" fillId="2" borderId="0" xfId="0" applyFont="1" applyFill="1"/>
    <xf numFmtId="0" fontId="1" fillId="3" borderId="0" xfId="0" applyFont="1" applyFill="1"/>
    <xf numFmtId="0" fontId="3" fillId="3" borderId="0" xfId="0" applyNumberFormat="1" applyFont="1" applyFill="1"/>
    <xf numFmtId="0" fontId="3" fillId="3" borderId="0" xfId="0" applyFont="1" applyFill="1"/>
    <xf numFmtId="0" fontId="3" fillId="2" borderId="0" xfId="0" applyNumberFormat="1" applyFont="1" applyFill="1"/>
    <xf numFmtId="0" fontId="0" fillId="0" borderId="0" xfId="0" applyFont="1" applyFill="1"/>
    <xf numFmtId="0" fontId="1" fillId="0" borderId="0" xfId="0" applyFont="1" applyFill="1"/>
    <xf numFmtId="0" fontId="2" fillId="0" borderId="0" xfId="0" applyFont="1" applyFill="1"/>
    <xf numFmtId="0" fontId="3" fillId="0" borderId="0" xfId="0" applyFont="1" applyFill="1"/>
    <xf numFmtId="0" fontId="3" fillId="4" borderId="0" xfId="0" applyFont="1" applyFill="1"/>
    <xf numFmtId="0" fontId="1" fillId="4" borderId="0" xfId="0" applyFont="1" applyFill="1"/>
    <xf numFmtId="0" fontId="1" fillId="5" borderId="0" xfId="0" applyFont="1" applyFill="1"/>
    <xf numFmtId="0" fontId="3" fillId="0" borderId="0" xfId="0" applyFont="1"/>
    <xf numFmtId="0" fontId="1" fillId="6" borderId="0" xfId="0" applyFont="1" applyFill="1"/>
    <xf numFmtId="0" fontId="3" fillId="6" borderId="0" xfId="0" applyFont="1" applyFill="1"/>
    <xf numFmtId="0" fontId="1" fillId="7" borderId="0" xfId="0" applyFont="1" applyFill="1"/>
    <xf numFmtId="0" fontId="3" fillId="7" borderId="0" xfId="0" applyNumberFormat="1" applyFont="1" applyFill="1"/>
    <xf numFmtId="0" fontId="1" fillId="8" borderId="0" xfId="0" applyFont="1" applyFill="1"/>
    <xf numFmtId="0" fontId="3" fillId="8" borderId="0" xfId="0" applyNumberFormat="1" applyFont="1" applyFill="1"/>
    <xf numFmtId="0" fontId="1" fillId="9" borderId="0" xfId="0" applyFont="1" applyFill="1"/>
    <xf numFmtId="0" fontId="3" fillId="9" borderId="0" xfId="0" applyNumberFormat="1" applyFont="1" applyFill="1"/>
    <xf numFmtId="0" fontId="4" fillId="0" borderId="0" xfId="0" applyFont="1" applyAlignment="1">
      <alignment horizontal="left" vertical="center" wrapText="1"/>
    </xf>
    <xf numFmtId="0" fontId="0" fillId="0" borderId="0" xfId="0" applyFont="1" applyAlignment="1">
      <alignment wrapText="1"/>
    </xf>
    <xf numFmtId="0" fontId="0" fillId="0" borderId="0" xfId="0" applyFont="1" applyAlignment="1">
      <alignment vertical="center"/>
    </xf>
    <xf numFmtId="0" fontId="0" fillId="4" borderId="0" xfId="0" applyFont="1" applyFill="1"/>
    <xf numFmtId="0" fontId="0" fillId="5" borderId="0" xfId="0" applyFont="1" applyFill="1"/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0" fillId="0" borderId="0" xfId="0" applyFont="1" applyAlignment="1">
      <alignment horizontal="center" vertical="center"/>
    </xf>
  </cellXfs>
  <cellStyles count="1">
    <cellStyle name="Обычный" xfId="0" builtinId="0"/>
  </cellStyles>
  <dxfs count="167">
    <dxf>
      <alignment wrapText="1" readingOrder="0"/>
    </dxf>
    <dxf>
      <alignment wrapText="1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0" formatCode="General"/>
      <fill>
        <patternFill patternType="solid">
          <fgColor indexed="64"/>
          <bgColor theme="9" tint="0.3999755851924192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0" formatCode="General"/>
      <fill>
        <patternFill patternType="solid">
          <fgColor indexed="64"/>
          <bgColor theme="9" tint="0.3999755851924192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0" formatCode="General"/>
      <fill>
        <patternFill patternType="solid">
          <fgColor indexed="64"/>
          <bgColor theme="9" tint="0.3999755851924192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0" formatCode="General"/>
      <fill>
        <patternFill patternType="solid">
          <fgColor indexed="64"/>
          <bgColor theme="9" tint="0.3999755851924192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0" formatCode="General"/>
      <fill>
        <patternFill patternType="solid">
          <fgColor indexed="64"/>
          <bgColor theme="9" tint="0.7999816888943144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0" formatCode="General"/>
      <fill>
        <patternFill patternType="solid">
          <fgColor indexed="64"/>
          <bgColor theme="9" tint="0.7999816888943144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0" formatCode="General"/>
      <fill>
        <patternFill patternType="solid">
          <fgColor indexed="64"/>
          <bgColor theme="9" tint="0.7999816888943144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0" formatCode="General"/>
      <fill>
        <patternFill patternType="solid">
          <fgColor indexed="64"/>
          <bgColor theme="9" tint="0.7999816888943144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0" formatCode="General"/>
      <fill>
        <patternFill patternType="solid">
          <fgColor indexed="64"/>
          <bgColor theme="7" tint="0.3999755851924192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0" formatCode="General"/>
      <fill>
        <patternFill patternType="solid">
          <fgColor indexed="64"/>
          <bgColor theme="7" tint="0.3999755851924192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0" formatCode="General"/>
      <fill>
        <patternFill patternType="solid">
          <fgColor indexed="64"/>
          <bgColor theme="7" tint="0.3999755851924192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0" formatCode="General"/>
      <fill>
        <patternFill patternType="solid">
          <fgColor indexed="64"/>
          <bgColor theme="7" tint="0.3999755851924192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0" formatCode="General"/>
      <fill>
        <patternFill patternType="solid">
          <fgColor indexed="64"/>
          <bgColor theme="7" tint="0.3999755851924192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0" formatCode="General"/>
      <fill>
        <patternFill patternType="solid">
          <fgColor indexed="64"/>
          <bgColor theme="7" tint="0.3999755851924192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0" formatCode="General"/>
      <fill>
        <patternFill patternType="solid">
          <fgColor indexed="64"/>
          <bgColor theme="7" tint="0.3999755851924192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0" formatCode="General"/>
      <fill>
        <patternFill patternType="solid">
          <fgColor indexed="64"/>
          <bgColor theme="7" tint="0.3999755851924192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0" formatCode="General"/>
      <fill>
        <patternFill patternType="solid">
          <fgColor indexed="64"/>
          <bgColor theme="7" tint="0.5999938962981048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0" formatCode="General"/>
      <fill>
        <patternFill patternType="solid">
          <fgColor indexed="64"/>
          <bgColor theme="7" tint="0.5999938962981048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0" formatCode="General"/>
      <fill>
        <patternFill patternType="solid">
          <fgColor indexed="64"/>
          <bgColor theme="7" tint="0.5999938962981048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0" formatCode="General"/>
      <fill>
        <patternFill patternType="solid">
          <fgColor indexed="64"/>
          <bgColor theme="7" tint="0.5999938962981048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0" formatCode="General"/>
      <fill>
        <patternFill patternType="solid">
          <fgColor indexed="64"/>
          <bgColor theme="7" tint="0.5999938962981048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0" formatCode="General"/>
      <fill>
        <patternFill patternType="solid">
          <fgColor indexed="64"/>
          <bgColor theme="7" tint="0.5999938962981048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0" formatCode="General"/>
      <fill>
        <patternFill patternType="solid">
          <fgColor indexed="64"/>
          <bgColor theme="7" tint="0.5999938962981048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0" formatCode="General"/>
      <fill>
        <patternFill patternType="solid">
          <fgColor indexed="64"/>
          <bgColor theme="7" tint="0.5999938962981048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0" formatCode="General"/>
      <fill>
        <patternFill patternType="solid">
          <fgColor indexed="64"/>
          <bgColor theme="7" tint="0.5999938962981048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0" formatCode="General"/>
      <fill>
        <patternFill patternType="solid">
          <fgColor indexed="64"/>
          <bgColor theme="7" tint="0.5999938962981048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0" formatCode="General"/>
      <fill>
        <patternFill patternType="solid">
          <fgColor indexed="64"/>
          <bgColor theme="7" tint="0.5999938962981048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0" formatCode="General"/>
      <fill>
        <patternFill patternType="solid">
          <fgColor indexed="64"/>
          <bgColor theme="7" tint="0.5999938962981048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0" formatCode="General"/>
      <fill>
        <patternFill patternType="solid">
          <fgColor indexed="64"/>
          <bgColor theme="7" tint="0.5999938962981048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0" formatCode="General"/>
      <fill>
        <patternFill patternType="solid">
          <fgColor indexed="64"/>
          <bgColor theme="7" tint="0.5999938962981048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0" formatCode="General"/>
      <fill>
        <patternFill patternType="solid">
          <fgColor indexed="64"/>
          <bgColor theme="7" tint="0.5999938962981048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0" formatCode="General"/>
      <fill>
        <patternFill patternType="solid">
          <fgColor indexed="64"/>
          <bgColor theme="7" tint="0.5999938962981048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0" formatCode="General"/>
      <fill>
        <patternFill patternType="solid">
          <fgColor indexed="64"/>
          <bgColor theme="7" tint="0.5999938962981048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0" formatCode="General"/>
      <fill>
        <patternFill patternType="solid">
          <fgColor indexed="64"/>
          <bgColor theme="7" tint="0.5999938962981048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0" formatCode="General"/>
      <fill>
        <patternFill patternType="solid">
          <fgColor indexed="64"/>
          <bgColor theme="7" tint="0.5999938962981048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0" formatCode="General"/>
      <fill>
        <patternFill patternType="solid">
          <fgColor indexed="64"/>
          <bgColor theme="7" tint="0.5999938962981048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0" formatCode="General"/>
      <fill>
        <patternFill patternType="solid">
          <fgColor indexed="64"/>
          <bgColor theme="7" tint="0.5999938962981048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0" formatCode="General"/>
      <fill>
        <patternFill patternType="solid">
          <fgColor indexed="64"/>
          <bgColor theme="7" tint="0.5999938962981048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0" formatCode="General"/>
      <fill>
        <patternFill patternType="solid">
          <fgColor indexed="64"/>
          <bgColor theme="7" tint="0.5999938962981048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0" formatCode="General"/>
      <fill>
        <patternFill patternType="solid">
          <fgColor indexed="64"/>
          <bgColor theme="7" tint="0.5999938962981048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0" formatCode="General"/>
      <fill>
        <patternFill patternType="solid">
          <fgColor indexed="64"/>
          <bgColor theme="7" tint="0.5999938962981048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0" formatCode="General"/>
      <fill>
        <patternFill patternType="solid">
          <fgColor indexed="64"/>
          <bgColor theme="7" tint="0.5999938962981048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0" formatCode="General"/>
      <fill>
        <patternFill patternType="solid">
          <fgColor indexed="64"/>
          <bgColor theme="7" tint="0.5999938962981048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0" formatCode="General"/>
      <fill>
        <patternFill patternType="solid">
          <fgColor indexed="64"/>
          <bgColor theme="9" tint="0.7999816888943144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0" formatCode="General"/>
      <fill>
        <patternFill patternType="solid">
          <fgColor indexed="64"/>
          <bgColor theme="9" tint="0.7999816888943144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0" formatCode="General"/>
      <fill>
        <patternFill patternType="solid">
          <fgColor indexed="64"/>
          <bgColor theme="9" tint="0.7999816888943144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0" formatCode="General"/>
      <fill>
        <patternFill patternType="solid">
          <fgColor indexed="64"/>
          <bgColor theme="9" tint="0.7999816888943144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0" formatCode="General"/>
      <fill>
        <patternFill patternType="solid">
          <fgColor indexed="64"/>
          <bgColor theme="9" tint="0.5999938962981048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0" formatCode="General"/>
      <fill>
        <patternFill patternType="solid">
          <fgColor indexed="64"/>
          <bgColor theme="9" tint="0.5999938962981048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0" formatCode="General"/>
      <fill>
        <patternFill patternType="solid">
          <fgColor indexed="64"/>
          <bgColor theme="9" tint="0.5999938962981048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0" formatCode="General"/>
      <fill>
        <patternFill patternType="solid">
          <fgColor indexed="64"/>
          <bgColor theme="9" tint="0.5999938962981048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0" formatCode="General"/>
      <fill>
        <patternFill patternType="solid">
          <fgColor indexed="64"/>
          <bgColor theme="9" tint="0.7999816888943144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0" formatCode="General"/>
      <fill>
        <patternFill patternType="solid">
          <fgColor indexed="64"/>
          <bgColor theme="9" tint="0.7999816888943144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0" formatCode="General"/>
      <fill>
        <patternFill patternType="solid">
          <fgColor indexed="64"/>
          <bgColor theme="9" tint="0.7999816888943144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0" formatCode="General"/>
      <fill>
        <patternFill patternType="solid">
          <fgColor indexed="64"/>
          <bgColor theme="9" tint="0.7999816888943144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0" formatCode="General"/>
      <fill>
        <patternFill patternType="solid">
          <fgColor indexed="64"/>
          <bgColor theme="7" tint="0.7999816888943144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0" formatCode="General"/>
      <fill>
        <patternFill patternType="solid">
          <fgColor indexed="64"/>
          <bgColor theme="7" tint="0.7999816888943144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0" formatCode="General"/>
      <fill>
        <patternFill patternType="solid">
          <fgColor indexed="64"/>
          <bgColor theme="7" tint="0.7999816888943144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0" formatCode="General"/>
      <fill>
        <patternFill patternType="solid">
          <fgColor indexed="64"/>
          <bgColor theme="7" tint="0.7999816888943144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0" formatCode="General"/>
      <fill>
        <patternFill patternType="solid">
          <fgColor indexed="64"/>
          <bgColor theme="9" tint="0.7999816888943144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0" formatCode="General"/>
      <fill>
        <patternFill patternType="solid">
          <fgColor indexed="64"/>
          <bgColor theme="9" tint="0.7999816888943144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0" formatCode="General"/>
      <fill>
        <patternFill patternType="solid">
          <fgColor indexed="64"/>
          <bgColor theme="9" tint="0.7999816888943144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0" formatCode="General"/>
      <fill>
        <patternFill patternType="solid">
          <fgColor indexed="64"/>
          <bgColor theme="9" tint="0.7999816888943144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0" formatCode="General"/>
      <fill>
        <patternFill patternType="solid">
          <fgColor indexed="64"/>
          <bgColor theme="9" tint="0.7999816888943144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0" formatCode="General"/>
      <fill>
        <patternFill patternType="solid">
          <fgColor indexed="64"/>
          <bgColor theme="9" tint="0.7999816888943144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0" formatCode="General"/>
      <fill>
        <patternFill patternType="solid">
          <fgColor indexed="64"/>
          <bgColor theme="9" tint="0.7999816888943144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0" formatCode="General"/>
      <fill>
        <patternFill patternType="solid">
          <fgColor indexed="64"/>
          <bgColor theme="9" tint="0.7999816888943144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0" formatCode="General"/>
      <fill>
        <patternFill patternType="solid">
          <fgColor indexed="64"/>
          <bgColor theme="9" tint="0.7999816888943144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0" formatCode="General"/>
      <fill>
        <patternFill patternType="solid">
          <fgColor indexed="64"/>
          <bgColor theme="9" tint="0.7999816888943144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0" formatCode="General"/>
      <fill>
        <patternFill patternType="solid">
          <fgColor indexed="64"/>
          <bgColor theme="9" tint="0.7999816888943144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0" formatCode="General"/>
      <fill>
        <patternFill patternType="solid">
          <fgColor indexed="64"/>
          <bgColor theme="9" tint="0.7999816888943144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0" formatCode="General"/>
      <fill>
        <patternFill patternType="solid">
          <fgColor indexed="64"/>
          <bgColor theme="9" tint="0.7999816888943144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0" formatCode="General"/>
      <fill>
        <patternFill patternType="solid">
          <fgColor indexed="64"/>
          <bgColor theme="9" tint="0.7999816888943144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0" formatCode="General"/>
      <fill>
        <patternFill patternType="solid">
          <fgColor indexed="64"/>
          <bgColor theme="9" tint="0.7999816888943144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0" formatCode="General"/>
      <fill>
        <patternFill patternType="solid">
          <fgColor indexed="64"/>
          <bgColor theme="9" tint="0.7999816888943144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0" formatCode="General"/>
      <fill>
        <patternFill patternType="solid">
          <fgColor indexed="64"/>
          <bgColor theme="9" tint="0.7999816888943144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0" formatCode="General"/>
      <fill>
        <patternFill patternType="solid">
          <fgColor indexed="64"/>
          <bgColor theme="9" tint="0.7999816888943144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0" formatCode="General"/>
      <fill>
        <patternFill patternType="solid">
          <fgColor indexed="64"/>
          <bgColor theme="9" tint="0.7999816888943144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0" formatCode="General"/>
      <fill>
        <patternFill patternType="solid">
          <fgColor indexed="64"/>
          <bgColor theme="9" tint="0.7999816888943144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0" formatCode="General"/>
      <fill>
        <patternFill patternType="solid">
          <fgColor indexed="64"/>
          <bgColor theme="9" tint="0.7999816888943144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0" formatCode="General"/>
      <fill>
        <patternFill patternType="solid">
          <fgColor indexed="64"/>
          <bgColor theme="9" tint="0.7999816888943144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0" formatCode="General"/>
      <fill>
        <patternFill patternType="solid">
          <fgColor indexed="64"/>
          <bgColor theme="9" tint="0.7999816888943144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0" formatCode="General"/>
      <fill>
        <patternFill patternType="solid">
          <fgColor indexed="64"/>
          <bgColor theme="9" tint="0.7999816888943144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0" formatCode="General"/>
      <fill>
        <patternFill patternType="solid">
          <fgColor indexed="64"/>
          <bgColor theme="9" tint="0.7999816888943144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0" formatCode="General"/>
      <fill>
        <patternFill patternType="solid">
          <fgColor indexed="64"/>
          <bgColor theme="9" tint="0.7999816888943144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0" formatCode="General"/>
      <fill>
        <patternFill patternType="solid">
          <fgColor indexed="64"/>
          <bgColor theme="9" tint="0.7999816888943144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fill>
        <patternFill patternType="solid">
          <fgColor indexed="64"/>
          <bgColor theme="8" tint="0.59999389629810485"/>
        </patternFill>
      </fill>
    </dxf>
    <dxf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ont>
        <b/>
        <color theme="1"/>
      </font>
      <border>
        <bottom style="thin">
          <color theme="0" tint="-0.34998626667073579"/>
        </bottom>
        <vertical/>
        <horizontal/>
      </border>
    </dxf>
    <dxf>
      <font>
        <color theme="1"/>
      </font>
      <border diagonalUp="0" diagonalDown="0">
        <left/>
        <right/>
        <top/>
        <bottom/>
        <vertical/>
        <horizontal/>
      </border>
    </dxf>
  </dxfs>
  <tableStyles count="1" defaultTableStyle="TableStyleMedium2" defaultPivotStyle="PivotStyleLight16">
    <tableStyle name="Серый срез без границ" pivot="0" table="0" count="10">
      <tableStyleElement type="wholeTable" dxfId="166"/>
      <tableStyleElement type="headerRow" dxfId="165"/>
    </tableStyle>
  </tableStyles>
  <extLst>
    <ext xmlns:x14="http://schemas.microsoft.com/office/spreadsheetml/2009/9/main" uri="{46F421CA-312F-682f-3DD2-61675219B42D}">
      <x14:dxfs count="8">
        <dxf>
          <font>
            <color rgb="FF000000"/>
          </font>
          <fill>
            <gradientFill degree="90">
              <stop position="0">
                <color rgb="FFF8E162"/>
              </stop>
              <stop position="1">
                <color rgb="FFFCF7E0"/>
              </stop>
            </gradientFill>
          </fill>
          <border>
            <left style="thin">
              <color rgb="FF999999"/>
            </left>
            <right style="thin">
              <color rgb="FF999999"/>
            </right>
            <top style="thin">
              <color rgb="FF999999"/>
            </top>
            <bottom style="thin">
              <color rgb="FF999999"/>
            </bottom>
            <vertical/>
            <horizontal/>
          </border>
        </dxf>
        <dxf>
          <font>
            <color rgb="FF000000"/>
          </font>
          <fill>
            <gradientFill degree="90">
              <stop position="0">
                <color rgb="FFF8E162"/>
              </stop>
              <stop position="1">
                <color rgb="FFFCF7E0"/>
              </stop>
            </gradientFill>
          </fill>
          <border>
            <left style="thin">
              <color rgb="FF999999"/>
            </left>
            <right style="thin">
              <color rgb="FF999999"/>
            </right>
            <top style="thin">
              <color rgb="FF999999"/>
            </top>
            <bottom style="thin">
              <color rgb="FF999999"/>
            </bottom>
            <vertical/>
            <horizontal/>
          </border>
        </dxf>
        <dxf>
          <font>
            <color rgb="FF000000"/>
          </font>
          <fill>
            <gradientFill degree="90">
              <stop position="0">
                <color rgb="FFF8E162"/>
              </stop>
              <stop position="1">
                <color rgb="FFFCF7E0"/>
              </stop>
            </gradientFill>
          </fill>
          <border>
            <left style="thin">
              <color rgb="FF999999"/>
            </left>
            <right style="thin">
              <color rgb="FF999999"/>
            </right>
            <top style="thin">
              <color rgb="FF999999"/>
            </top>
            <bottom style="thin">
              <color rgb="FF999999"/>
            </bottom>
            <vertical/>
            <horizontal/>
          </border>
        </dxf>
        <dxf>
          <font>
            <color rgb="FF000000"/>
          </font>
          <fill>
            <gradientFill degree="90">
              <stop position="0">
                <color rgb="FFF8E162"/>
              </stop>
              <stop position="1">
                <color rgb="FFFCF7E0"/>
              </stop>
            </gradientFill>
          </fill>
          <border>
            <left style="thin">
              <color rgb="FF999999"/>
            </left>
            <right style="thin">
              <color rgb="FF999999"/>
            </right>
            <top style="thin">
              <color rgb="FF999999"/>
            </top>
            <bottom style="thin">
              <color rgb="FF999999"/>
            </bottom>
            <vertical/>
            <horizontal/>
          </border>
        </dxf>
        <dxf>
          <font>
            <color theme="1"/>
          </font>
          <fill>
            <patternFill patternType="solid">
              <fgColor theme="0" tint="-0.14999847407452621"/>
              <bgColor theme="0" tint="-0.14999847407452621"/>
            </patternFill>
          </fill>
          <border>
            <left style="thin">
              <color rgb="FFCCCCCC"/>
            </left>
            <right style="thin">
              <color rgb="FFCCCCCC"/>
            </right>
            <top style="thin">
              <color rgb="FFCCCCCC"/>
            </top>
            <bottom style="thin">
              <color rgb="FFCCCCCC"/>
            </bottom>
            <vertical/>
            <horizontal/>
          </border>
        </dxf>
        <dxf>
          <font>
            <color rgb="FF000000"/>
          </font>
          <fill>
            <patternFill patternType="solid">
              <fgColor theme="0" tint="-0.249977111117893"/>
              <bgColor theme="0" tint="-0.249977111117893"/>
            </patternFill>
          </fill>
          <border>
            <left style="thin">
              <color rgb="FF999999"/>
            </left>
            <right style="thin">
              <color rgb="FF999999"/>
            </right>
            <top style="thin">
              <color rgb="FF999999"/>
            </top>
            <bottom style="thin">
              <color rgb="FF999999"/>
            </bottom>
            <vertical/>
            <horizontal/>
          </border>
        </dxf>
        <dxf>
          <font>
            <color rgb="FF959595"/>
          </font>
          <fill>
            <patternFill patternType="solid">
              <fgColor theme="0"/>
              <bgColor theme="0"/>
            </patternFill>
          </fill>
          <border>
            <left style="thin">
              <color rgb="FFE0E0E0"/>
            </left>
            <right style="thin">
              <color rgb="FFE0E0E0"/>
            </right>
            <top style="thin">
              <color rgb="FFE0E0E0"/>
            </top>
            <bottom style="thin">
              <color rgb="FFE0E0E0"/>
            </bottom>
            <vertical/>
            <horizontal/>
          </border>
        </dxf>
        <dxf>
          <font>
            <color rgb="FF000000"/>
          </font>
          <fill>
            <patternFill patternType="solid">
              <fgColor theme="0"/>
              <bgColor theme="0"/>
            </patternFill>
          </fill>
          <border>
            <left style="thin">
              <color rgb="FFCCCCCC"/>
            </left>
            <right style="thin">
              <color rgb="FFCCCCCC"/>
            </right>
            <top style="thin">
              <color rgb="FFCCCCCC"/>
            </top>
            <bottom style="thin">
              <color rgb="FFCCCCCC"/>
            </bottom>
            <vertical/>
            <horizontal/>
          </border>
        </dxf>
      </x14:dxfs>
    </ext>
    <ext xmlns:x14="http://schemas.microsoft.com/office/spreadsheetml/2009/9/main" uri="{EB79DEF2-80B8-43e5-95BD-54CBDDF9020C}">
      <x14:slicerStyles defaultSlicerStyle="SlicerStyleLight1">
        <x14:slicerStyle name="Серый срез без границ">
          <x14:slicerStyleElements>
            <x14:slicerStyleElement type="unselectedItemWithData" dxfId="7"/>
            <x14:slicerStyleElement type="unselectedItemWithNoData" dxfId="6"/>
            <x14:slicerStyleElement type="selectedItemWithData" dxfId="5"/>
            <x14:slicerStyleElement type="selectedItemWithNoData" dxfId="4"/>
            <x14:slicerStyleElement type="hoveredUnselectedItemWithData" dxfId="3"/>
            <x14:slicerStyleElement type="hoveredSelectedItemWithData" dxfId="2"/>
            <x14:slicerStyleElement type="hoveredUnselectedItemWithNoData" dxfId="1"/>
            <x14:slicerStyleElement type="hoveredSelectedItemWithNoData" dxfId="0"/>
          </x14:slicerStyleElements>
        </x14:slicerStyle>
      </x14:slicerStyles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07/relationships/slicerCache" Target="slicerCaches/slicerCache4.xml"/><Relationship Id="rId13" Type="http://schemas.microsoft.com/office/2007/relationships/slicerCache" Target="slicerCaches/slicerCache9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microsoft.com/office/2007/relationships/slicerCache" Target="slicerCaches/slicerCache3.xml"/><Relationship Id="rId12" Type="http://schemas.microsoft.com/office/2007/relationships/slicerCache" Target="slicerCaches/slicerCache8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microsoft.com/office/2007/relationships/slicerCache" Target="slicerCaches/slicerCache2.xml"/><Relationship Id="rId11" Type="http://schemas.microsoft.com/office/2007/relationships/slicerCache" Target="slicerCaches/slicerCache7.xml"/><Relationship Id="rId5" Type="http://schemas.microsoft.com/office/2007/relationships/slicerCache" Target="slicerCaches/slicerCache1.xml"/><Relationship Id="rId15" Type="http://schemas.microsoft.com/office/2007/relationships/slicerCache" Target="slicerCaches/slicerCache11.xml"/><Relationship Id="rId10" Type="http://schemas.microsoft.com/office/2007/relationships/slicerCache" Target="slicerCaches/slicerCache6.xml"/><Relationship Id="rId19" Type="http://schemas.openxmlformats.org/officeDocument/2006/relationships/calcChain" Target="calcChain.xml"/><Relationship Id="rId4" Type="http://schemas.openxmlformats.org/officeDocument/2006/relationships/pivotCacheDefinition" Target="pivotCache/pivotCacheDefinition1.xml"/><Relationship Id="rId9" Type="http://schemas.microsoft.com/office/2007/relationships/slicerCache" Target="slicerCaches/slicerCache5.xml"/><Relationship Id="rId14" Type="http://schemas.microsoft.com/office/2007/relationships/slicerCache" Target="slicerCaches/slicerCache10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[Результаты_родители_МОУ Зеленорощинская средняя школа.xlsx]Вкладка 1. Я сам + Моя школа!Сводная таблица5</c:name>
    <c:fmtId val="1"/>
  </c:pivotSource>
  <c:chart>
    <c:autoTitleDeleted val="1"/>
    <c:pivotFmts>
      <c:pivotFmt>
        <c:idx val="0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  <c:marker>
          <c:symbol val="none"/>
        </c:marker>
        <c:dLbl>
          <c:idx val="0"/>
          <c:layout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ru-RU"/>
            </a:p>
          </c:txPr>
          <c:showLegendKey val="0"/>
          <c:showVal val="0"/>
          <c:showCatName val="0"/>
          <c:showSerName val="0"/>
          <c:showPercent val="1"/>
          <c:showBubbleSize val="0"/>
          <c:extLst>
            <c:ext xmlns:c15="http://schemas.microsoft.com/office/drawing/2012/chart" uri="{CE6537A1-D6FC-4f65-9D91-7224C49458BB}">
              <c15:layout/>
            </c:ext>
          </c:extLst>
        </c:dLbl>
      </c:pivotFmt>
      <c:pivotFmt>
        <c:idx val="1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2"/>
        <c:spPr>
          <a:solidFill>
            <a:schemeClr val="accent6"/>
          </a:solidFill>
          <a:ln w="19050">
            <a:solidFill>
              <a:schemeClr val="lt1"/>
            </a:solidFill>
          </a:ln>
          <a:effectLst/>
        </c:spPr>
      </c:pivotFmt>
      <c:pivotFmt>
        <c:idx val="3"/>
        <c:spPr>
          <a:solidFill>
            <a:schemeClr val="accent2"/>
          </a:solidFill>
          <a:ln w="19050">
            <a:solidFill>
              <a:schemeClr val="lt1"/>
            </a:solidFill>
          </a:ln>
          <a:effectLst/>
        </c:spPr>
      </c:pivotFmt>
      <c:pivotFmt>
        <c:idx val="4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</c:pivotFmts>
    <c:plotArea>
      <c:layout/>
      <c:doughnutChart>
        <c:varyColors val="1"/>
        <c:ser>
          <c:idx val="0"/>
          <c:order val="0"/>
          <c:tx>
            <c:strRef>
              <c:f>'Вкладка 1. Я сам + Моя школа'!$B$6</c:f>
              <c:strCache>
                <c:ptCount val="1"/>
                <c:pt idx="0">
                  <c:v>Итог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15AA-4957-9C9D-39F0FA893E4D}"/>
              </c:ext>
            </c:extLst>
          </c:dPt>
          <c:dPt>
            <c:idx val="1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15AA-4957-9C9D-39F0FA893E4D}"/>
              </c:ext>
            </c:extLst>
          </c:dPt>
          <c:dPt>
            <c:idx val="2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15AA-4957-9C9D-39F0FA893E4D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15AA-4957-9C9D-39F0FA893E4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'Вкладка 1. Я сам + Моя школа'!$A$7:$A$10</c:f>
              <c:strCache>
                <c:ptCount val="4"/>
                <c:pt idx="0">
                  <c:v>Административный тип </c:v>
                </c:pt>
                <c:pt idx="1">
                  <c:v>Традиционалистский тип </c:v>
                </c:pt>
                <c:pt idx="2">
                  <c:v>Коллективистский тип </c:v>
                </c:pt>
                <c:pt idx="3">
                  <c:v>Индивидуалистический тип </c:v>
                </c:pt>
              </c:strCache>
            </c:strRef>
          </c:cat>
          <c:val>
            <c:numRef>
              <c:f>'Вкладка 1. Я сам + Моя школа'!$B$7:$B$10</c:f>
              <c:numCache>
                <c:formatCode>General</c:formatCode>
                <c:ptCount val="4"/>
                <c:pt idx="0">
                  <c:v>20</c:v>
                </c:pt>
                <c:pt idx="1">
                  <c:v>20</c:v>
                </c:pt>
                <c:pt idx="2">
                  <c:v>54</c:v>
                </c:pt>
                <c:pt idx="3">
                  <c:v>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BB8-4243-AECA-806003906E6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[Результаты_родители_МОУ Зеленорощинская средняя школа.xlsx]Вкладка 1. Я сам + Моя школа!Сводная таблица6</c:name>
    <c:fmtId val="0"/>
  </c:pivotSource>
  <c:chart>
    <c:autoTitleDeleted val="1"/>
    <c:pivotFmts>
      <c:pivotFmt>
        <c:idx val="0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ru-RU"/>
            </a:p>
          </c:txPr>
          <c:showLegendKey val="0"/>
          <c:showVal val="0"/>
          <c:showCatName val="0"/>
          <c:showSerName val="0"/>
          <c:showPercent val="1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2"/>
        <c:spPr>
          <a:solidFill>
            <a:schemeClr val="accent6"/>
          </a:solidFill>
          <a:ln w="19050">
            <a:solidFill>
              <a:schemeClr val="lt1"/>
            </a:solidFill>
          </a:ln>
          <a:effectLst/>
        </c:spPr>
      </c:pivotFmt>
      <c:pivotFmt>
        <c:idx val="3"/>
        <c:spPr>
          <a:solidFill>
            <a:schemeClr val="accent2"/>
          </a:solidFill>
          <a:ln w="19050">
            <a:solidFill>
              <a:schemeClr val="lt1"/>
            </a:solidFill>
          </a:ln>
          <a:effectLst/>
        </c:spPr>
      </c:pivotFmt>
      <c:pivotFmt>
        <c:idx val="4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5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  <c:marker>
          <c:symbol val="none"/>
        </c:marker>
        <c:dLbl>
          <c:idx val="0"/>
          <c:layout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ru-RU"/>
            </a:p>
          </c:txPr>
          <c:showLegendKey val="0"/>
          <c:showVal val="0"/>
          <c:showCatName val="0"/>
          <c:showSerName val="0"/>
          <c:showPercent val="1"/>
          <c:showBubbleSize val="0"/>
          <c:extLst>
            <c:ext xmlns:c15="http://schemas.microsoft.com/office/drawing/2012/chart" uri="{CE6537A1-D6FC-4f65-9D91-7224C49458BB}">
              <c15:layout/>
            </c:ext>
          </c:extLst>
        </c:dLbl>
      </c:pivotFmt>
      <c:pivotFmt>
        <c:idx val="6"/>
        <c:spPr>
          <a:solidFill>
            <a:schemeClr val="accent6"/>
          </a:solidFill>
          <a:ln w="19050">
            <a:solidFill>
              <a:schemeClr val="lt1"/>
            </a:solidFill>
          </a:ln>
          <a:effectLst/>
        </c:spPr>
      </c:pivotFmt>
      <c:pivotFmt>
        <c:idx val="7"/>
        <c:spPr>
          <a:solidFill>
            <a:schemeClr val="accent2"/>
          </a:solidFill>
          <a:ln w="19050">
            <a:solidFill>
              <a:schemeClr val="lt1"/>
            </a:solidFill>
          </a:ln>
          <a:effectLst/>
        </c:spPr>
      </c:pivotFmt>
      <c:pivotFmt>
        <c:idx val="8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9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</c:pivotFmts>
    <c:plotArea>
      <c:layout/>
      <c:doughnutChart>
        <c:varyColors val="1"/>
        <c:ser>
          <c:idx val="0"/>
          <c:order val="0"/>
          <c:tx>
            <c:strRef>
              <c:f>'Вкладка 1. Я сам + Моя школа'!$E$6</c:f>
              <c:strCache>
                <c:ptCount val="1"/>
                <c:pt idx="0">
                  <c:v>Итог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D063-415D-9ECA-A732C775C67B}"/>
              </c:ext>
            </c:extLst>
          </c:dPt>
          <c:dPt>
            <c:idx val="1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D063-415D-9ECA-A732C775C67B}"/>
              </c:ext>
            </c:extLst>
          </c:dPt>
          <c:dPt>
            <c:idx val="2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D063-415D-9ECA-A732C775C67B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D063-415D-9ECA-A732C775C67B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'Вкладка 1. Я сам + Моя школа'!$D$7:$D$10</c:f>
              <c:strCache>
                <c:ptCount val="4"/>
                <c:pt idx="0">
                  <c:v>Административный тип </c:v>
                </c:pt>
                <c:pt idx="1">
                  <c:v>Традиционалистский тип </c:v>
                </c:pt>
                <c:pt idx="2">
                  <c:v>Коллективистский тип </c:v>
                </c:pt>
                <c:pt idx="3">
                  <c:v>Индивидуалистический тип </c:v>
                </c:pt>
              </c:strCache>
            </c:strRef>
          </c:cat>
          <c:val>
            <c:numRef>
              <c:f>'Вкладка 1. Я сам + Моя школа'!$E$7:$E$10</c:f>
              <c:numCache>
                <c:formatCode>General</c:formatCode>
                <c:ptCount val="4"/>
                <c:pt idx="0">
                  <c:v>20</c:v>
                </c:pt>
                <c:pt idx="1">
                  <c:v>25</c:v>
                </c:pt>
                <c:pt idx="2">
                  <c:v>58</c:v>
                </c:pt>
                <c:pt idx="3">
                  <c:v>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504-4994-8CF9-F51714540FD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[Результаты_родители_МОУ Зеленорощинская средняя школа.xlsx]Вкладка 2. Выб., дост., жизн.!Сводная таблица5</c:name>
    <c:fmtId val="4"/>
  </c:pivotSource>
  <c:chart>
    <c:autoTitleDeleted val="1"/>
    <c:pivotFmts>
      <c:pivotFmt>
        <c:idx val="0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  <c:marker>
          <c:symbol val="none"/>
        </c:marker>
        <c:dLbl>
          <c:idx val="0"/>
          <c:layout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ru-RU"/>
            </a:p>
          </c:txPr>
          <c:showLegendKey val="0"/>
          <c:showVal val="0"/>
          <c:showCatName val="0"/>
          <c:showSerName val="0"/>
          <c:showPercent val="1"/>
          <c:showBubbleSize val="0"/>
          <c:extLst>
            <c:ext xmlns:c15="http://schemas.microsoft.com/office/drawing/2012/chart" uri="{CE6537A1-D6FC-4f65-9D91-7224C49458BB}">
              <c15:layout/>
            </c:ext>
          </c:extLst>
        </c:dLbl>
      </c:pivotFmt>
      <c:pivotFmt>
        <c:idx val="1"/>
        <c:spPr>
          <a:solidFill>
            <a:schemeClr val="accent6"/>
          </a:solidFill>
          <a:ln w="19050">
            <a:solidFill>
              <a:schemeClr val="lt1"/>
            </a:solidFill>
          </a:ln>
          <a:effectLst/>
        </c:spPr>
      </c:pivotFmt>
      <c:pivotFmt>
        <c:idx val="2"/>
        <c:spPr>
          <a:solidFill>
            <a:schemeClr val="accent2"/>
          </a:solidFill>
          <a:ln w="19050">
            <a:solidFill>
              <a:schemeClr val="lt1"/>
            </a:solidFill>
          </a:ln>
          <a:effectLst/>
        </c:spPr>
      </c:pivotFmt>
      <c:pivotFmt>
        <c:idx val="3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4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</c:pivotFmts>
    <c:plotArea>
      <c:layout/>
      <c:doughnutChart>
        <c:varyColors val="1"/>
        <c:ser>
          <c:idx val="0"/>
          <c:order val="0"/>
          <c:tx>
            <c:strRef>
              <c:f>'Вкладка 2. Выб., дост., жизн.'!$B$7</c:f>
              <c:strCache>
                <c:ptCount val="1"/>
                <c:pt idx="0">
                  <c:v>Итог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097E-4A11-BEF9-19CB8DA6AA31}"/>
              </c:ext>
            </c:extLst>
          </c:dPt>
          <c:dPt>
            <c:idx val="1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3E79-41AA-8A3C-8083FEB6C64A}"/>
              </c:ext>
            </c:extLst>
          </c:dPt>
          <c:dPt>
            <c:idx val="2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2-3E79-41AA-8A3C-8083FEB6C64A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097E-4A11-BEF9-19CB8DA6AA31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'Вкладка 2. Выб., дост., жизн.'!$A$8:$A$11</c:f>
              <c:strCache>
                <c:ptCount val="4"/>
                <c:pt idx="0">
                  <c:v>Административный тип</c:v>
                </c:pt>
                <c:pt idx="1">
                  <c:v>Традиционалистский тип</c:v>
                </c:pt>
                <c:pt idx="2">
                  <c:v>Коллективистский тип</c:v>
                </c:pt>
                <c:pt idx="3">
                  <c:v>Индивидуалистический тип</c:v>
                </c:pt>
              </c:strCache>
            </c:strRef>
          </c:cat>
          <c:val>
            <c:numRef>
              <c:f>'Вкладка 2. Выб., дост., жизн.'!$B$8:$B$11</c:f>
              <c:numCache>
                <c:formatCode>General</c:formatCode>
                <c:ptCount val="4"/>
                <c:pt idx="0">
                  <c:v>11</c:v>
                </c:pt>
                <c:pt idx="1">
                  <c:v>7</c:v>
                </c:pt>
                <c:pt idx="2">
                  <c:v>15</c:v>
                </c:pt>
                <c:pt idx="3">
                  <c:v>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E79-41AA-8A3C-8083FEB6C64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[Результаты_родители_МОУ Зеленорощинская средняя школа.xlsx]Вкладка 2. Выб., дост., жизн.!Сводная таблица6</c:name>
    <c:fmtId val="3"/>
  </c:pivotSource>
  <c:chart>
    <c:autoTitleDeleted val="1"/>
    <c:pivotFmts>
      <c:pivotFmt>
        <c:idx val="0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  <c:marker>
          <c:symbol val="none"/>
        </c:marker>
        <c:dLbl>
          <c:idx val="0"/>
          <c:layout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ru-RU"/>
            </a:p>
          </c:txPr>
          <c:showLegendKey val="0"/>
          <c:showVal val="0"/>
          <c:showCatName val="0"/>
          <c:showSerName val="0"/>
          <c:showPercent val="1"/>
          <c:showBubbleSize val="0"/>
          <c:extLst>
            <c:ext xmlns:c15="http://schemas.microsoft.com/office/drawing/2012/chart" uri="{CE6537A1-D6FC-4f65-9D91-7224C49458BB}">
              <c15:layout/>
            </c:ext>
          </c:extLst>
        </c:dLbl>
      </c:pivotFmt>
      <c:pivotFmt>
        <c:idx val="1"/>
        <c:spPr>
          <a:solidFill>
            <a:schemeClr val="accent6"/>
          </a:solidFill>
          <a:ln w="19050">
            <a:solidFill>
              <a:schemeClr val="lt1"/>
            </a:solidFill>
          </a:ln>
          <a:effectLst/>
        </c:spPr>
      </c:pivotFmt>
      <c:pivotFmt>
        <c:idx val="2"/>
        <c:spPr>
          <a:solidFill>
            <a:schemeClr val="accent2"/>
          </a:solidFill>
          <a:ln w="19050">
            <a:solidFill>
              <a:schemeClr val="lt1"/>
            </a:solidFill>
          </a:ln>
          <a:effectLst/>
        </c:spPr>
      </c:pivotFmt>
      <c:pivotFmt>
        <c:idx val="3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4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</c:pivotFmts>
    <c:plotArea>
      <c:layout/>
      <c:doughnutChart>
        <c:varyColors val="1"/>
        <c:ser>
          <c:idx val="0"/>
          <c:order val="0"/>
          <c:tx>
            <c:strRef>
              <c:f>'Вкладка 2. Выб., дост., жизн.'!$E$7</c:f>
              <c:strCache>
                <c:ptCount val="1"/>
                <c:pt idx="0">
                  <c:v>Итог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414D-4406-B3F9-6BAA9F8E61BC}"/>
              </c:ext>
            </c:extLst>
          </c:dPt>
          <c:dPt>
            <c:idx val="1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2-8E14-4B9E-8B60-8C7DABFEF840}"/>
              </c:ext>
            </c:extLst>
          </c:dPt>
          <c:dPt>
            <c:idx val="2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8E14-4B9E-8B60-8C7DABFEF840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414D-4406-B3F9-6BAA9F8E61BC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'Вкладка 2. Выб., дост., жизн.'!$D$8:$D$11</c:f>
              <c:strCache>
                <c:ptCount val="4"/>
                <c:pt idx="0">
                  <c:v>Административный тип</c:v>
                </c:pt>
                <c:pt idx="1">
                  <c:v>Традиционалистский тип</c:v>
                </c:pt>
                <c:pt idx="2">
                  <c:v>Коллективистский тип</c:v>
                </c:pt>
                <c:pt idx="3">
                  <c:v>Индивидуалистический тип</c:v>
                </c:pt>
              </c:strCache>
            </c:strRef>
          </c:cat>
          <c:val>
            <c:numRef>
              <c:f>'Вкладка 2. Выб., дост., жизн.'!$E$8:$E$11</c:f>
              <c:numCache>
                <c:formatCode>General</c:formatCode>
                <c:ptCount val="4"/>
                <c:pt idx="0">
                  <c:v>13</c:v>
                </c:pt>
                <c:pt idx="1">
                  <c:v>7</c:v>
                </c:pt>
                <c:pt idx="2">
                  <c:v>17</c:v>
                </c:pt>
                <c:pt idx="3">
                  <c:v>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E14-4B9E-8B60-8C7DABFEF84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[Результаты_родители_МОУ Зеленорощинская средняя школа.xlsx]Вкладка 2. Выб., дост., жизн.!Сводная таблица1</c:name>
    <c:fmtId val="1"/>
  </c:pivotSource>
  <c:chart>
    <c:autoTitleDeleted val="1"/>
    <c:pivotFmts>
      <c:pivotFmt>
        <c:idx val="0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ru-RU"/>
            </a:p>
          </c:txPr>
          <c:showLegendKey val="0"/>
          <c:showVal val="0"/>
          <c:showCatName val="0"/>
          <c:showSerName val="0"/>
          <c:showPercent val="1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"/>
        <c:spPr>
          <a:solidFill>
            <a:schemeClr val="accent2"/>
          </a:solidFill>
          <a:ln w="19050">
            <a:solidFill>
              <a:schemeClr val="lt1"/>
            </a:solidFill>
          </a:ln>
          <a:effectLst/>
        </c:spPr>
      </c:pivotFmt>
      <c:pivotFmt>
        <c:idx val="2"/>
        <c:spPr>
          <a:solidFill>
            <a:schemeClr val="accent6"/>
          </a:solidFill>
          <a:ln w="19050">
            <a:solidFill>
              <a:schemeClr val="lt1"/>
            </a:solidFill>
          </a:ln>
          <a:effectLst/>
        </c:spPr>
      </c:pivotFmt>
      <c:pivotFmt>
        <c:idx val="3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  <c:marker>
          <c:symbol val="none"/>
        </c:marker>
        <c:dLbl>
          <c:idx val="0"/>
          <c:layout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ru-RU"/>
            </a:p>
          </c:txPr>
          <c:showLegendKey val="0"/>
          <c:showVal val="0"/>
          <c:showCatName val="0"/>
          <c:showSerName val="0"/>
          <c:showPercent val="1"/>
          <c:showBubbleSize val="0"/>
          <c:extLst>
            <c:ext xmlns:c15="http://schemas.microsoft.com/office/drawing/2012/chart" uri="{CE6537A1-D6FC-4f65-9D91-7224C49458BB}">
              <c15:layout/>
            </c:ext>
          </c:extLst>
        </c:dLbl>
      </c:pivotFmt>
      <c:pivotFmt>
        <c:idx val="4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5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</c:pivotFmts>
    <c:plotArea>
      <c:layout/>
      <c:doughnutChart>
        <c:varyColors val="1"/>
        <c:ser>
          <c:idx val="0"/>
          <c:order val="0"/>
          <c:tx>
            <c:strRef>
              <c:f>'Вкладка 2. Выб., дост., жизн.'!$B$30</c:f>
              <c:strCache>
                <c:ptCount val="1"/>
                <c:pt idx="0">
                  <c:v>Итог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BA74-4F47-9466-BE0E3B1F9430}"/>
              </c:ext>
            </c:extLst>
          </c:dPt>
          <c:dPt>
            <c:idx val="1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7BF8-4442-AED5-8B74956D8AC2}"/>
              </c:ext>
            </c:extLst>
          </c:dPt>
          <c:dPt>
            <c:idx val="2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7BF8-4442-AED5-8B74956D8AC2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BA74-4F47-9466-BE0E3B1F9430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'Вкладка 2. Выб., дост., жизн.'!$A$31:$A$34</c:f>
              <c:strCache>
                <c:ptCount val="4"/>
                <c:pt idx="0">
                  <c:v>Административный тип</c:v>
                </c:pt>
                <c:pt idx="1">
                  <c:v>Традиционалистский тип</c:v>
                </c:pt>
                <c:pt idx="2">
                  <c:v>Коллективистский тип</c:v>
                </c:pt>
                <c:pt idx="3">
                  <c:v>Индивидуалистический тип</c:v>
                </c:pt>
              </c:strCache>
            </c:strRef>
          </c:cat>
          <c:val>
            <c:numRef>
              <c:f>'Вкладка 2. Выб., дост., жизн.'!$B$31:$B$34</c:f>
              <c:numCache>
                <c:formatCode>General</c:formatCode>
                <c:ptCount val="4"/>
                <c:pt idx="0">
                  <c:v>4</c:v>
                </c:pt>
                <c:pt idx="1">
                  <c:v>11</c:v>
                </c:pt>
                <c:pt idx="2">
                  <c:v>13</c:v>
                </c:pt>
                <c:pt idx="3">
                  <c:v>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BF8-4442-AED5-8B74956D8AC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[Результаты_родители_МОУ Зеленорощинская средняя школа.xlsx]Вкладка 2. Выб., дост., жизн.!Сводная таблица2</c:name>
    <c:fmtId val="1"/>
  </c:pivotSource>
  <c:chart>
    <c:autoTitleDeleted val="1"/>
    <c:pivotFmts>
      <c:pivotFmt>
        <c:idx val="0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  <c:marker>
          <c:symbol val="none"/>
        </c:marker>
        <c:dLbl>
          <c:idx val="0"/>
          <c:layout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ru-RU"/>
            </a:p>
          </c:txPr>
          <c:showLegendKey val="0"/>
          <c:showVal val="0"/>
          <c:showCatName val="0"/>
          <c:showSerName val="0"/>
          <c:showPercent val="1"/>
          <c:showBubbleSize val="0"/>
          <c:extLst>
            <c:ext xmlns:c15="http://schemas.microsoft.com/office/drawing/2012/chart" uri="{CE6537A1-D6FC-4f65-9D91-7224C49458BB}">
              <c15:layout/>
            </c:ext>
          </c:extLst>
        </c:dLbl>
      </c:pivotFmt>
      <c:pivotFmt>
        <c:idx val="1"/>
        <c:spPr>
          <a:solidFill>
            <a:schemeClr val="accent6"/>
          </a:solidFill>
          <a:ln w="19050">
            <a:solidFill>
              <a:schemeClr val="lt1"/>
            </a:solidFill>
          </a:ln>
          <a:effectLst/>
        </c:spPr>
      </c:pivotFmt>
      <c:pivotFmt>
        <c:idx val="2"/>
        <c:spPr>
          <a:solidFill>
            <a:schemeClr val="accent2"/>
          </a:solidFill>
          <a:ln w="19050">
            <a:solidFill>
              <a:schemeClr val="lt1"/>
            </a:solidFill>
          </a:ln>
          <a:effectLst/>
        </c:spPr>
      </c:pivotFmt>
      <c:pivotFmt>
        <c:idx val="3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4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</c:pivotFmts>
    <c:plotArea>
      <c:layout/>
      <c:doughnutChart>
        <c:varyColors val="1"/>
        <c:ser>
          <c:idx val="0"/>
          <c:order val="0"/>
          <c:tx>
            <c:strRef>
              <c:f>'Вкладка 2. Выб., дост., жизн.'!$E$30</c:f>
              <c:strCache>
                <c:ptCount val="1"/>
                <c:pt idx="0">
                  <c:v>Итог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7C64-4F63-B154-FB1B6647CD82}"/>
              </c:ext>
            </c:extLst>
          </c:dPt>
          <c:dPt>
            <c:idx val="1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0496-49FF-B365-7471FF4F5214}"/>
              </c:ext>
            </c:extLst>
          </c:dPt>
          <c:dPt>
            <c:idx val="2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0496-49FF-B365-7471FF4F5214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7C64-4F63-B154-FB1B6647CD82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'Вкладка 2. Выб., дост., жизн.'!$D$31:$D$34</c:f>
              <c:strCache>
                <c:ptCount val="4"/>
                <c:pt idx="0">
                  <c:v>Административный тип</c:v>
                </c:pt>
                <c:pt idx="1">
                  <c:v>Традиционалистский тип</c:v>
                </c:pt>
                <c:pt idx="2">
                  <c:v>Коллективистский тип</c:v>
                </c:pt>
                <c:pt idx="3">
                  <c:v>Индивидуалистический тип</c:v>
                </c:pt>
              </c:strCache>
            </c:strRef>
          </c:cat>
          <c:val>
            <c:numRef>
              <c:f>'Вкладка 2. Выб., дост., жизн.'!$E$31:$E$34</c:f>
              <c:numCache>
                <c:formatCode>General</c:formatCode>
                <c:ptCount val="4"/>
                <c:pt idx="0">
                  <c:v>5</c:v>
                </c:pt>
                <c:pt idx="1">
                  <c:v>15</c:v>
                </c:pt>
                <c:pt idx="2">
                  <c:v>8</c:v>
                </c:pt>
                <c:pt idx="3">
                  <c:v>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496-49FF-B365-7471FF4F52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[Результаты_родители_МОУ Зеленорощинская средняя школа.xlsx]Вкладка 2. Выб., дост., жизн.!Сводная таблица3</c:name>
    <c:fmtId val="1"/>
  </c:pivotSource>
  <c:chart>
    <c:autoTitleDeleted val="1"/>
    <c:pivotFmts>
      <c:pivotFmt>
        <c:idx val="0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  <c:marker>
          <c:symbol val="none"/>
        </c:marker>
        <c:dLbl>
          <c:idx val="0"/>
          <c:layout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ru-RU"/>
            </a:p>
          </c:txPr>
          <c:showLegendKey val="0"/>
          <c:showVal val="0"/>
          <c:showCatName val="0"/>
          <c:showSerName val="0"/>
          <c:showPercent val="1"/>
          <c:showBubbleSize val="0"/>
          <c:extLst>
            <c:ext xmlns:c15="http://schemas.microsoft.com/office/drawing/2012/chart" uri="{CE6537A1-D6FC-4f65-9D91-7224C49458BB}">
              <c15:layout/>
            </c:ext>
          </c:extLst>
        </c:dLbl>
      </c:pivotFmt>
      <c:pivotFmt>
        <c:idx val="1"/>
        <c:spPr>
          <a:solidFill>
            <a:schemeClr val="accent6"/>
          </a:solidFill>
          <a:ln w="19050">
            <a:solidFill>
              <a:schemeClr val="lt1"/>
            </a:solidFill>
          </a:ln>
          <a:effectLst/>
        </c:spPr>
      </c:pivotFmt>
      <c:pivotFmt>
        <c:idx val="2"/>
        <c:spPr>
          <a:solidFill>
            <a:schemeClr val="accent2"/>
          </a:solidFill>
          <a:ln w="19050">
            <a:solidFill>
              <a:schemeClr val="lt1"/>
            </a:solidFill>
          </a:ln>
          <a:effectLst/>
        </c:spPr>
      </c:pivotFmt>
      <c:pivotFmt>
        <c:idx val="3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4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</c:pivotFmts>
    <c:plotArea>
      <c:layout/>
      <c:doughnutChart>
        <c:varyColors val="1"/>
        <c:ser>
          <c:idx val="0"/>
          <c:order val="0"/>
          <c:tx>
            <c:strRef>
              <c:f>'Вкладка 2. Выб., дост., жизн.'!$B$53</c:f>
              <c:strCache>
                <c:ptCount val="1"/>
                <c:pt idx="0">
                  <c:v>Итог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CFD2-43EF-8AA8-3561F064A29A}"/>
              </c:ext>
            </c:extLst>
          </c:dPt>
          <c:dPt>
            <c:idx val="1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2-ABCB-442A-95D9-C514B17977F1}"/>
              </c:ext>
            </c:extLst>
          </c:dPt>
          <c:dPt>
            <c:idx val="2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ABCB-442A-95D9-C514B17977F1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CFD2-43EF-8AA8-3561F064A29A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'Вкладка 2. Выб., дост., жизн.'!$A$54:$A$57</c:f>
              <c:strCache>
                <c:ptCount val="4"/>
                <c:pt idx="0">
                  <c:v>Административный тип</c:v>
                </c:pt>
                <c:pt idx="1">
                  <c:v>Традиционалистский тип</c:v>
                </c:pt>
                <c:pt idx="2">
                  <c:v>Коллективистский тип</c:v>
                </c:pt>
                <c:pt idx="3">
                  <c:v>Индивидуалистический тип</c:v>
                </c:pt>
              </c:strCache>
            </c:strRef>
          </c:cat>
          <c:val>
            <c:numRef>
              <c:f>'Вкладка 2. Выб., дост., жизн.'!$B$54:$B$57</c:f>
              <c:numCache>
                <c:formatCode>General</c:formatCode>
                <c:ptCount val="4"/>
                <c:pt idx="0">
                  <c:v>5</c:v>
                </c:pt>
                <c:pt idx="1">
                  <c:v>2</c:v>
                </c:pt>
                <c:pt idx="2">
                  <c:v>26</c:v>
                </c:pt>
                <c:pt idx="3">
                  <c:v>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BCB-442A-95D9-C514B17977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[Результаты_родители_МОУ Зеленорощинская средняя школа.xlsx]Вкладка 2. Выб., дост., жизн.!Сводная таблица4</c:name>
    <c:fmtId val="2"/>
  </c:pivotSource>
  <c:chart>
    <c:autoTitleDeleted val="1"/>
    <c:pivotFmts>
      <c:pivotFmt>
        <c:idx val="0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  <c:marker>
          <c:symbol val="none"/>
        </c:marker>
        <c:dLbl>
          <c:idx val="0"/>
          <c:layout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ru-RU"/>
            </a:p>
          </c:txPr>
          <c:showLegendKey val="0"/>
          <c:showVal val="0"/>
          <c:showCatName val="0"/>
          <c:showSerName val="0"/>
          <c:showPercent val="1"/>
          <c:showBubbleSize val="0"/>
          <c:extLst>
            <c:ext xmlns:c15="http://schemas.microsoft.com/office/drawing/2012/chart" uri="{CE6537A1-D6FC-4f65-9D91-7224C49458BB}">
              <c15:layout/>
            </c:ext>
          </c:extLst>
        </c:dLbl>
      </c:pivotFmt>
      <c:pivotFmt>
        <c:idx val="1"/>
        <c:spPr>
          <a:solidFill>
            <a:schemeClr val="accent6"/>
          </a:solidFill>
          <a:ln w="19050">
            <a:solidFill>
              <a:schemeClr val="lt1"/>
            </a:solidFill>
          </a:ln>
          <a:effectLst/>
        </c:spPr>
      </c:pivotFmt>
      <c:pivotFmt>
        <c:idx val="2"/>
        <c:spPr>
          <a:solidFill>
            <a:schemeClr val="accent2"/>
          </a:solidFill>
          <a:ln w="19050">
            <a:solidFill>
              <a:schemeClr val="lt1"/>
            </a:solidFill>
          </a:ln>
          <a:effectLst/>
        </c:spPr>
      </c:pivotFmt>
      <c:pivotFmt>
        <c:idx val="3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4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</c:pivotFmts>
    <c:plotArea>
      <c:layout/>
      <c:doughnutChart>
        <c:varyColors val="1"/>
        <c:ser>
          <c:idx val="0"/>
          <c:order val="0"/>
          <c:tx>
            <c:strRef>
              <c:f>'Вкладка 2. Выб., дост., жизн.'!$E$53</c:f>
              <c:strCache>
                <c:ptCount val="1"/>
                <c:pt idx="0">
                  <c:v>Итог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1192-4E2C-9FDD-81FDB113AAA1}"/>
              </c:ext>
            </c:extLst>
          </c:dPt>
          <c:dPt>
            <c:idx val="1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FFCB-4116-85DF-F2C7510A5390}"/>
              </c:ext>
            </c:extLst>
          </c:dPt>
          <c:dPt>
            <c:idx val="2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2-FFCB-4116-85DF-F2C7510A5390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1192-4E2C-9FDD-81FDB113AAA1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'Вкладка 2. Выб., дост., жизн.'!$D$54:$D$57</c:f>
              <c:strCache>
                <c:ptCount val="4"/>
                <c:pt idx="0">
                  <c:v>Административный тип</c:v>
                </c:pt>
                <c:pt idx="1">
                  <c:v>Традиционалистский тип</c:v>
                </c:pt>
                <c:pt idx="2">
                  <c:v>Коллективистский тип</c:v>
                </c:pt>
                <c:pt idx="3">
                  <c:v>Индивидуалистический тип</c:v>
                </c:pt>
              </c:strCache>
            </c:strRef>
          </c:cat>
          <c:val>
            <c:numRef>
              <c:f>'Вкладка 2. Выб., дост., жизн.'!$E$54:$E$57</c:f>
              <c:numCache>
                <c:formatCode>General</c:formatCode>
                <c:ptCount val="4"/>
                <c:pt idx="0">
                  <c:v>2</c:v>
                </c:pt>
                <c:pt idx="1">
                  <c:v>3</c:v>
                </c:pt>
                <c:pt idx="2">
                  <c:v>33</c:v>
                </c:pt>
                <c:pt idx="3">
                  <c:v>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FCB-4116-85DF-F2C7510A539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.xml"/><Relationship Id="rId2" Type="http://schemas.openxmlformats.org/officeDocument/2006/relationships/chart" Target="../charts/chart4.xml"/><Relationship Id="rId1" Type="http://schemas.openxmlformats.org/officeDocument/2006/relationships/chart" Target="../charts/chart3.xml"/><Relationship Id="rId6" Type="http://schemas.openxmlformats.org/officeDocument/2006/relationships/chart" Target="../charts/chart8.xml"/><Relationship Id="rId5" Type="http://schemas.openxmlformats.org/officeDocument/2006/relationships/chart" Target="../charts/chart7.xml"/><Relationship Id="rId4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</xdr:colOff>
      <xdr:row>11</xdr:row>
      <xdr:rowOff>0</xdr:rowOff>
    </xdr:from>
    <xdr:to>
      <xdr:col>1</xdr:col>
      <xdr:colOff>392909</xdr:colOff>
      <xdr:row>27</xdr:row>
      <xdr:rowOff>12706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4762</xdr:colOff>
      <xdr:row>11</xdr:row>
      <xdr:rowOff>0</xdr:rowOff>
    </xdr:from>
    <xdr:to>
      <xdr:col>4</xdr:col>
      <xdr:colOff>392909</xdr:colOff>
      <xdr:row>27</xdr:row>
      <xdr:rowOff>12706</xdr:rowOff>
    </xdr:to>
    <xdr:graphicFrame macro="">
      <xdr:nvGraphicFramePr>
        <xdr:cNvPr id="3" name="Диаграмма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7</xdr:col>
      <xdr:colOff>57711</xdr:colOff>
      <xdr:row>3</xdr:row>
      <xdr:rowOff>190501</xdr:rowOff>
    </xdr:from>
    <xdr:to>
      <xdr:col>7</xdr:col>
      <xdr:colOff>2320019</xdr:colOff>
      <xdr:row>19</xdr:row>
      <xdr:rowOff>176894</xdr:rowOff>
    </xdr:to>
    <mc:AlternateContent xmlns:mc="http://schemas.openxmlformats.org/markup-compatibility/2006" xmlns:a14="http://schemas.microsoft.com/office/drawing/2010/main">
      <mc:Choice Requires="a14">
        <xdr:graphicFrame macro="">
          <xdr:nvGraphicFramePr>
            <xdr:cNvPr id="4" name="Школа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Школа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0678086" y="790576"/>
              <a:ext cx="2262308" cy="4577443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ru-RU" sz="1100"/>
                <a:t>Эта фигура представляет срез. Срезы поддерживаются только в Excel 2010 и более поздних версиях.
Если фигура была изменена в более ранней версии Excel или книга была сохранена в Excel 2003 или более ранней версии, использование среза невозможно.</a:t>
              </a:r>
            </a:p>
          </xdr:txBody>
        </xdr:sp>
      </mc:Fallback>
    </mc:AlternateContent>
    <xdr:clientData/>
  </xdr:twoCellAnchor>
  <xdr:twoCellAnchor editAs="oneCell">
    <xdr:from>
      <xdr:col>7</xdr:col>
      <xdr:colOff>2320579</xdr:colOff>
      <xdr:row>3</xdr:row>
      <xdr:rowOff>190500</xdr:rowOff>
    </xdr:from>
    <xdr:to>
      <xdr:col>8</xdr:col>
      <xdr:colOff>1190465</xdr:colOff>
      <xdr:row>3</xdr:row>
      <xdr:rowOff>1169894</xdr:rowOff>
    </xdr:to>
    <mc:AlternateContent xmlns:mc="http://schemas.openxmlformats.org/markup-compatibility/2006" xmlns:a14="http://schemas.microsoft.com/office/drawing/2010/main">
      <mc:Choice Requires="a14">
        <xdr:graphicFrame macro="">
          <xdr:nvGraphicFramePr>
            <xdr:cNvPr id="5" name="Пол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Пол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2940954" y="790575"/>
              <a:ext cx="1832161" cy="979394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ru-RU" sz="1100"/>
                <a:t>Эта фигура представляет срез. Срезы поддерживаются только в Excel 2010 и более поздних версиях.
Если фигура была изменена в более ранней версии Excel или книга была сохранена в Excel 2003 или более ранней версии, использование среза невозможно.</a:t>
              </a:r>
            </a:p>
          </xdr:txBody>
        </xdr:sp>
      </mc:Fallback>
    </mc:AlternateContent>
    <xdr:clientData/>
  </xdr:twoCellAnchor>
  <xdr:twoCellAnchor editAs="oneCell">
    <xdr:from>
      <xdr:col>7</xdr:col>
      <xdr:colOff>2320579</xdr:colOff>
      <xdr:row>3</xdr:row>
      <xdr:rowOff>1162049</xdr:rowOff>
    </xdr:from>
    <xdr:to>
      <xdr:col>8</xdr:col>
      <xdr:colOff>1190465</xdr:colOff>
      <xdr:row>11</xdr:row>
      <xdr:rowOff>95250</xdr:rowOff>
    </xdr:to>
    <mc:AlternateContent xmlns:mc="http://schemas.openxmlformats.org/markup-compatibility/2006" xmlns:a14="http://schemas.microsoft.com/office/drawing/2010/main">
      <mc:Choice Requires="a14">
        <xdr:graphicFrame macro="">
          <xdr:nvGraphicFramePr>
            <xdr:cNvPr id="6" name="Роль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Роль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2940954" y="1762124"/>
              <a:ext cx="1832161" cy="1924051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ru-RU" sz="1100"/>
                <a:t>Эта фигура представляет срез. Срезы поддерживаются только в Excel 2010 и более поздних версиях.
Если фигура была изменена в более ранней версии Excel или книга была сохранена в Excel 2003 или более ранней версии, использование среза невозможно.</a:t>
              </a:r>
            </a:p>
          </xdr:txBody>
        </xdr:sp>
      </mc:Fallback>
    </mc:AlternateContent>
    <xdr:clientData/>
  </xdr:twoCellAnchor>
  <xdr:twoCellAnchor editAs="oneCell">
    <xdr:from>
      <xdr:col>7</xdr:col>
      <xdr:colOff>2321697</xdr:colOff>
      <xdr:row>11</xdr:row>
      <xdr:rowOff>42425</xdr:rowOff>
    </xdr:from>
    <xdr:to>
      <xdr:col>8</xdr:col>
      <xdr:colOff>1192144</xdr:colOff>
      <xdr:row>20</xdr:row>
      <xdr:rowOff>116783</xdr:rowOff>
    </xdr:to>
    <mc:AlternateContent xmlns:mc="http://schemas.openxmlformats.org/markup-compatibility/2006" xmlns:a14="http://schemas.microsoft.com/office/drawing/2010/main">
      <mc:Choice Requires="a14">
        <xdr:graphicFrame macro="">
          <xdr:nvGraphicFramePr>
            <xdr:cNvPr id="7" name="Возраст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Возраст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2942072" y="3633350"/>
              <a:ext cx="1832722" cy="1874583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ru-RU" sz="1100"/>
                <a:t>Эта фигура представляет срез. Срезы поддерживаются только в Excel 2010 и более поздних версиях.
Если фигура была изменена в более ранней версии Excel или книга была сохранена в Excel 2003 или более ранней версии, использование среза невозможно.</a:t>
              </a:r>
            </a:p>
          </xdr:txBody>
        </xdr:sp>
      </mc:Fallback>
    </mc:AlternateContent>
    <xdr:clientData/>
  </xdr:twoCellAnchor>
  <xdr:twoCellAnchor editAs="oneCell">
    <xdr:from>
      <xdr:col>8</xdr:col>
      <xdr:colOff>1184382</xdr:colOff>
      <xdr:row>3</xdr:row>
      <xdr:rowOff>190501</xdr:rowOff>
    </xdr:from>
    <xdr:to>
      <xdr:col>9</xdr:col>
      <xdr:colOff>50426</xdr:colOff>
      <xdr:row>3</xdr:row>
      <xdr:rowOff>1173977</xdr:rowOff>
    </xdr:to>
    <mc:AlternateContent xmlns:mc="http://schemas.openxmlformats.org/markup-compatibility/2006" xmlns:a14="http://schemas.microsoft.com/office/drawing/2010/main">
      <mc:Choice Requires="a14">
        <xdr:graphicFrame macro="">
          <xdr:nvGraphicFramePr>
            <xdr:cNvPr id="8" name="В начальной школе (1–4-е классы)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В начальной школе (1–4-е классы)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4767032" y="790576"/>
              <a:ext cx="2628419" cy="983476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ru-RU" sz="1100"/>
                <a:t>Эта фигура представляет срез. Срезы поддерживаются только в Excel 2010 и более поздних версиях.
Если фигура была изменена в более ранней версии Excel или книга была сохранена в Excel 2003 или более ранней версии, использование среза невозможно.</a:t>
              </a:r>
            </a:p>
          </xdr:txBody>
        </xdr:sp>
      </mc:Fallback>
    </mc:AlternateContent>
    <xdr:clientData/>
  </xdr:twoCellAnchor>
  <xdr:twoCellAnchor editAs="oneCell">
    <xdr:from>
      <xdr:col>8</xdr:col>
      <xdr:colOff>1186781</xdr:colOff>
      <xdr:row>3</xdr:row>
      <xdr:rowOff>1166054</xdr:rowOff>
    </xdr:from>
    <xdr:to>
      <xdr:col>9</xdr:col>
      <xdr:colOff>40822</xdr:colOff>
      <xdr:row>6</xdr:row>
      <xdr:rowOff>165928</xdr:rowOff>
    </xdr:to>
    <mc:AlternateContent xmlns:mc="http://schemas.openxmlformats.org/markup-compatibility/2006" xmlns:a14="http://schemas.microsoft.com/office/drawing/2010/main">
      <mc:Choice Requires="a14">
        <xdr:graphicFrame macro="">
          <xdr:nvGraphicFramePr>
            <xdr:cNvPr id="9" name="В 5–6-м классе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В 5–6-м классе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4769431" y="1766129"/>
              <a:ext cx="2616416" cy="990599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ru-RU" sz="1100"/>
                <a:t>Эта фигура представляет срез. Срезы поддерживаются только в Excel 2010 и более поздних версиях.
Если фигура была изменена в более ранней версии Excel или книга была сохранена в Excel 2003 или более ранней версии, использование среза невозможно.</a:t>
              </a:r>
            </a:p>
          </xdr:txBody>
        </xdr:sp>
      </mc:Fallback>
    </mc:AlternateContent>
    <xdr:clientData/>
  </xdr:twoCellAnchor>
  <xdr:twoCellAnchor editAs="oneCell">
    <xdr:from>
      <xdr:col>8</xdr:col>
      <xdr:colOff>1187423</xdr:colOff>
      <xdr:row>6</xdr:row>
      <xdr:rowOff>173694</xdr:rowOff>
    </xdr:from>
    <xdr:to>
      <xdr:col>9</xdr:col>
      <xdr:colOff>40822</xdr:colOff>
      <xdr:row>11</xdr:row>
      <xdr:rowOff>164169</xdr:rowOff>
    </xdr:to>
    <mc:AlternateContent xmlns:mc="http://schemas.openxmlformats.org/markup-compatibility/2006" xmlns:a14="http://schemas.microsoft.com/office/drawing/2010/main">
      <mc:Choice Requires="a14">
        <xdr:graphicFrame macro="">
          <xdr:nvGraphicFramePr>
            <xdr:cNvPr id="10" name="В 7-м классе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В 7-м классе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4770073" y="2764494"/>
              <a:ext cx="2615774" cy="99060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ru-RU" sz="1100"/>
                <a:t>Эта фигура представляет срез. Срезы поддерживаются только в Excel 2010 и более поздних версиях.
Если фигура была изменена в более ранней версии Excel или книга была сохранена в Excel 2003 или более ранней версии, использование среза невозможно.</a:t>
              </a:r>
            </a:p>
          </xdr:txBody>
        </xdr:sp>
      </mc:Fallback>
    </mc:AlternateContent>
    <xdr:clientData/>
  </xdr:twoCellAnchor>
  <xdr:twoCellAnchor editAs="oneCell">
    <xdr:from>
      <xdr:col>8</xdr:col>
      <xdr:colOff>1180860</xdr:colOff>
      <xdr:row>11</xdr:row>
      <xdr:rowOff>160567</xdr:rowOff>
    </xdr:from>
    <xdr:to>
      <xdr:col>9</xdr:col>
      <xdr:colOff>40822</xdr:colOff>
      <xdr:row>16</xdr:row>
      <xdr:rowOff>160568</xdr:rowOff>
    </xdr:to>
    <mc:AlternateContent xmlns:mc="http://schemas.openxmlformats.org/markup-compatibility/2006" xmlns:a14="http://schemas.microsoft.com/office/drawing/2010/main">
      <mc:Choice Requires="a14">
        <xdr:graphicFrame macro="">
          <xdr:nvGraphicFramePr>
            <xdr:cNvPr id="11" name="В 8-м классе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В 8-м классе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4763510" y="3751492"/>
              <a:ext cx="2622337" cy="1000126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ru-RU" sz="1100"/>
                <a:t>Эта фигура представляет срез. Срезы поддерживаются только в Excel 2010 и более поздних версиях.
Если фигура была изменена в более ранней версии Excel или книга была сохранена в Excel 2003 или более ранней версии, использование среза невозможно.</a:t>
              </a:r>
            </a:p>
          </xdr:txBody>
        </xdr:sp>
      </mc:Fallback>
    </mc:AlternateContent>
    <xdr:clientData/>
  </xdr:twoCellAnchor>
  <xdr:twoCellAnchor editAs="oneCell">
    <xdr:from>
      <xdr:col>8</xdr:col>
      <xdr:colOff>1177499</xdr:colOff>
      <xdr:row>16</xdr:row>
      <xdr:rowOff>162248</xdr:rowOff>
    </xdr:from>
    <xdr:to>
      <xdr:col>9</xdr:col>
      <xdr:colOff>40822</xdr:colOff>
      <xdr:row>21</xdr:row>
      <xdr:rowOff>163288</xdr:rowOff>
    </xdr:to>
    <mc:AlternateContent xmlns:mc="http://schemas.openxmlformats.org/markup-compatibility/2006" xmlns:a14="http://schemas.microsoft.com/office/drawing/2010/main">
      <mc:Choice Requires="a14">
        <xdr:graphicFrame macro="">
          <xdr:nvGraphicFramePr>
            <xdr:cNvPr id="12" name="В 9-м классе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В 9-м классе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4760149" y="4753298"/>
              <a:ext cx="2625698" cy="1001165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ru-RU" sz="1100"/>
                <a:t>Эта фигура представляет срез. Срезы поддерживаются только в Excel 2010 и более поздних версиях.
Если фигура была изменена в более ранней версии Excel или книга была сохранена в Excel 2003 или более ранней версии, использование среза невозможно.</a:t>
              </a:r>
            </a:p>
          </xdr:txBody>
        </xdr:sp>
      </mc:Fallback>
    </mc:AlternateContent>
    <xdr:clientData/>
  </xdr:twoCellAnchor>
  <xdr:twoCellAnchor editAs="oneCell">
    <xdr:from>
      <xdr:col>8</xdr:col>
      <xdr:colOff>1187103</xdr:colOff>
      <xdr:row>21</xdr:row>
      <xdr:rowOff>199868</xdr:rowOff>
    </xdr:from>
    <xdr:to>
      <xdr:col>9</xdr:col>
      <xdr:colOff>40822</xdr:colOff>
      <xdr:row>26</xdr:row>
      <xdr:rowOff>142877</xdr:rowOff>
    </xdr:to>
    <mc:AlternateContent xmlns:mc="http://schemas.openxmlformats.org/markup-compatibility/2006" xmlns:a14="http://schemas.microsoft.com/office/drawing/2010/main">
      <mc:Choice Requires="a14">
        <xdr:graphicFrame macro="">
          <xdr:nvGraphicFramePr>
            <xdr:cNvPr id="13" name="В 10-м классе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В 10-м классе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4769753" y="5791043"/>
              <a:ext cx="2616094" cy="943134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ru-RU" sz="1100"/>
                <a:t>Эта фигура представляет срез. Срезы поддерживаются только в Excel 2010 и более поздних версиях.
Если фигура была изменена в более ранней версии Excel или книга была сохранена в Excel 2003 или более ранней версии, использование среза невозможно.</a:t>
              </a:r>
            </a:p>
          </xdr:txBody>
        </xdr:sp>
      </mc:Fallback>
    </mc:AlternateContent>
    <xdr:clientData/>
  </xdr:twoCellAnchor>
  <xdr:twoCellAnchor editAs="oneCell">
    <xdr:from>
      <xdr:col>8</xdr:col>
      <xdr:colOff>1188864</xdr:colOff>
      <xdr:row>26</xdr:row>
      <xdr:rowOff>196105</xdr:rowOff>
    </xdr:from>
    <xdr:to>
      <xdr:col>9</xdr:col>
      <xdr:colOff>40822</xdr:colOff>
      <xdr:row>30</xdr:row>
      <xdr:rowOff>170330</xdr:rowOff>
    </xdr:to>
    <mc:AlternateContent xmlns:mc="http://schemas.openxmlformats.org/markup-compatibility/2006" xmlns:a14="http://schemas.microsoft.com/office/drawing/2010/main">
      <mc:Choice Requires="a14">
        <xdr:graphicFrame macro="">
          <xdr:nvGraphicFramePr>
            <xdr:cNvPr id="14" name="В 11-м классе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В 11-м классе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4771514" y="6787405"/>
              <a:ext cx="2614333" cy="97435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ru-RU" sz="1100"/>
                <a:t>Эта фигура представляет срез. Срезы поддерживаются только в Excel 2010 и более поздних версиях.
Если фигура была изменена в более ранней версии Excel или книга была сохранена в Excel 2003 или более ранней версии, использование среза невозможно.</a:t>
              </a:r>
            </a:p>
          </xdr:txBody>
        </xdr:sp>
      </mc:Fallback>
    </mc:AlternateContent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77322</xdr:colOff>
      <xdr:row>4</xdr:row>
      <xdr:rowOff>1</xdr:rowOff>
    </xdr:from>
    <xdr:to>
      <xdr:col>7</xdr:col>
      <xdr:colOff>2339630</xdr:colOff>
      <xdr:row>20</xdr:row>
      <xdr:rowOff>42424</xdr:rowOff>
    </xdr:to>
    <mc:AlternateContent xmlns:mc="http://schemas.openxmlformats.org/markup-compatibility/2006" xmlns:a14="http://schemas.microsoft.com/office/drawing/2010/main">
      <mc:Choice Requires="a14">
        <xdr:graphicFrame macro="">
          <xdr:nvGraphicFramePr>
            <xdr:cNvPr id="4" name="Школа 1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Школа 1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0345272" y="1000126"/>
              <a:ext cx="2262308" cy="4595373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ru-RU" sz="1100"/>
                <a:t>Эта фигура представляет срез. Срезы поддерживаются только в Excel 2010 и более поздних версиях.
Если фигура была изменена в более ранней версии Excel или книга была сохранена в Excel 2003 или более ранней версии, использование среза невозможно.</a:t>
              </a:r>
            </a:p>
          </xdr:txBody>
        </xdr:sp>
      </mc:Fallback>
    </mc:AlternateContent>
    <xdr:clientData/>
  </xdr:twoCellAnchor>
  <xdr:twoCellAnchor editAs="oneCell">
    <xdr:from>
      <xdr:col>7</xdr:col>
      <xdr:colOff>2340190</xdr:colOff>
      <xdr:row>4</xdr:row>
      <xdr:rowOff>0</xdr:rowOff>
    </xdr:from>
    <xdr:to>
      <xdr:col>8</xdr:col>
      <xdr:colOff>1210076</xdr:colOff>
      <xdr:row>4</xdr:row>
      <xdr:rowOff>986118</xdr:rowOff>
    </xdr:to>
    <mc:AlternateContent xmlns:mc="http://schemas.openxmlformats.org/markup-compatibility/2006" xmlns:a14="http://schemas.microsoft.com/office/drawing/2010/main">
      <mc:Choice Requires="a14">
        <xdr:graphicFrame macro="">
          <xdr:nvGraphicFramePr>
            <xdr:cNvPr id="5" name="Пол 1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Пол 1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2608140" y="1000125"/>
              <a:ext cx="1832161" cy="986118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ru-RU" sz="1100"/>
                <a:t>Эта фигура представляет срез. Срезы поддерживаются только в Excel 2010 и более поздних версиях.
Если фигура была изменена в более ранней версии Excel или книга была сохранена в Excel 2003 или более ранней версии, использование среза невозможно.</a:t>
              </a:r>
            </a:p>
          </xdr:txBody>
        </xdr:sp>
      </mc:Fallback>
    </mc:AlternateContent>
    <xdr:clientData/>
  </xdr:twoCellAnchor>
  <xdr:twoCellAnchor editAs="oneCell">
    <xdr:from>
      <xdr:col>7</xdr:col>
      <xdr:colOff>2340190</xdr:colOff>
      <xdr:row>4</xdr:row>
      <xdr:rowOff>978266</xdr:rowOff>
    </xdr:from>
    <xdr:to>
      <xdr:col>8</xdr:col>
      <xdr:colOff>1210076</xdr:colOff>
      <xdr:row>11</xdr:row>
      <xdr:rowOff>162479</xdr:rowOff>
    </xdr:to>
    <mc:AlternateContent xmlns:mc="http://schemas.openxmlformats.org/markup-compatibility/2006" xmlns:a14="http://schemas.microsoft.com/office/drawing/2010/main">
      <mc:Choice Requires="a14">
        <xdr:graphicFrame macro="">
          <xdr:nvGraphicFramePr>
            <xdr:cNvPr id="6" name="Роль 1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Роль 1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2608140" y="1978391"/>
              <a:ext cx="1832161" cy="1936938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ru-RU" sz="1100"/>
                <a:t>Эта фигура представляет срез. Срезы поддерживаются только в Excel 2010 и более поздних версиях.
Если фигура была изменена в более ранней версии Excel или книга была сохранена в Excel 2003 или более ранней версии, использование среза невозможно.</a:t>
              </a:r>
            </a:p>
          </xdr:txBody>
        </xdr:sp>
      </mc:Fallback>
    </mc:AlternateContent>
    <xdr:clientData/>
  </xdr:twoCellAnchor>
  <xdr:twoCellAnchor editAs="oneCell">
    <xdr:from>
      <xdr:col>7</xdr:col>
      <xdr:colOff>2341308</xdr:colOff>
      <xdr:row>11</xdr:row>
      <xdr:rowOff>143272</xdr:rowOff>
    </xdr:from>
    <xdr:to>
      <xdr:col>8</xdr:col>
      <xdr:colOff>1211755</xdr:colOff>
      <xdr:row>21</xdr:row>
      <xdr:rowOff>15924</xdr:rowOff>
    </xdr:to>
    <mc:AlternateContent xmlns:mc="http://schemas.openxmlformats.org/markup-compatibility/2006" xmlns:a14="http://schemas.microsoft.com/office/drawing/2010/main">
      <mc:Choice Requires="a14">
        <xdr:graphicFrame macro="">
          <xdr:nvGraphicFramePr>
            <xdr:cNvPr id="7" name="Возраст 1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Возраст 1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2609258" y="3896122"/>
              <a:ext cx="1832722" cy="1872902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ru-RU" sz="1100"/>
                <a:t>Эта фигура представляет срез. Срезы поддерживаются только в Excel 2010 и более поздних версиях.
Если фигура была изменена в более ранней версии Excel или книга была сохранена в Excel 2003 или более ранней версии, использование среза невозможно.</a:t>
              </a:r>
            </a:p>
          </xdr:txBody>
        </xdr:sp>
      </mc:Fallback>
    </mc:AlternateContent>
    <xdr:clientData/>
  </xdr:twoCellAnchor>
  <xdr:twoCellAnchor editAs="oneCell">
    <xdr:from>
      <xdr:col>8</xdr:col>
      <xdr:colOff>1203993</xdr:colOff>
      <xdr:row>4</xdr:row>
      <xdr:rowOff>1</xdr:rowOff>
    </xdr:from>
    <xdr:to>
      <xdr:col>9</xdr:col>
      <xdr:colOff>70037</xdr:colOff>
      <xdr:row>4</xdr:row>
      <xdr:rowOff>990201</xdr:rowOff>
    </xdr:to>
    <mc:AlternateContent xmlns:mc="http://schemas.openxmlformats.org/markup-compatibility/2006" xmlns:a14="http://schemas.microsoft.com/office/drawing/2010/main">
      <mc:Choice Requires="a14">
        <xdr:graphicFrame macro="">
          <xdr:nvGraphicFramePr>
            <xdr:cNvPr id="8" name="В начальной школе (1–4-е классы) 1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В начальной школе (1–4-е классы) 1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4434218" y="1000126"/>
              <a:ext cx="2628419" cy="99020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ru-RU" sz="1100"/>
                <a:t>Эта фигура представляет срез. Срезы поддерживаются только в Excel 2010 и более поздних версиях.
Если фигура была изменена в более ранней версии Excel или книга была сохранена в Excel 2003 или более ранней версии, использование среза невозможно.</a:t>
              </a:r>
            </a:p>
          </xdr:txBody>
        </xdr:sp>
      </mc:Fallback>
    </mc:AlternateContent>
    <xdr:clientData/>
  </xdr:twoCellAnchor>
  <xdr:twoCellAnchor editAs="oneCell">
    <xdr:from>
      <xdr:col>8</xdr:col>
      <xdr:colOff>1206392</xdr:colOff>
      <xdr:row>4</xdr:row>
      <xdr:rowOff>971065</xdr:rowOff>
    </xdr:from>
    <xdr:to>
      <xdr:col>9</xdr:col>
      <xdr:colOff>57631</xdr:colOff>
      <xdr:row>7</xdr:row>
      <xdr:rowOff>20244</xdr:rowOff>
    </xdr:to>
    <mc:AlternateContent xmlns:mc="http://schemas.openxmlformats.org/markup-compatibility/2006" xmlns:a14="http://schemas.microsoft.com/office/drawing/2010/main">
      <mc:Choice Requires="a14">
        <xdr:graphicFrame macro="">
          <xdr:nvGraphicFramePr>
            <xdr:cNvPr id="9" name="В 5–6-м классе 1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В 5–6-м классе 1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4436617" y="1971190"/>
              <a:ext cx="2613614" cy="1001804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ru-RU" sz="1100"/>
                <a:t>Эта фигура представляет срез. Срезы поддерживаются только в Excel 2010 и более поздних версиях.
Если фигура была изменена в более ранней версии Excel или книга была сохранена в Excel 2003 или более ранней версии, использование среза невозможно.</a:t>
              </a:r>
            </a:p>
          </xdr:txBody>
        </xdr:sp>
      </mc:Fallback>
    </mc:AlternateContent>
    <xdr:clientData/>
  </xdr:twoCellAnchor>
  <xdr:twoCellAnchor editAs="oneCell">
    <xdr:from>
      <xdr:col>8</xdr:col>
      <xdr:colOff>1207034</xdr:colOff>
      <xdr:row>7</xdr:row>
      <xdr:rowOff>16803</xdr:rowOff>
    </xdr:from>
    <xdr:to>
      <xdr:col>9</xdr:col>
      <xdr:colOff>57631</xdr:colOff>
      <xdr:row>12</xdr:row>
      <xdr:rowOff>7279</xdr:rowOff>
    </xdr:to>
    <mc:AlternateContent xmlns:mc="http://schemas.openxmlformats.org/markup-compatibility/2006" xmlns:a14="http://schemas.microsoft.com/office/drawing/2010/main">
      <mc:Choice Requires="a14">
        <xdr:graphicFrame macro="">
          <xdr:nvGraphicFramePr>
            <xdr:cNvPr id="10" name="В 7-м классе 1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В 7-м классе 1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4437259" y="2969553"/>
              <a:ext cx="2612972" cy="990601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ru-RU" sz="1100"/>
                <a:t>Эта фигура представляет срез. Срезы поддерживаются только в Excel 2010 и более поздних версиях.
Если фигура была изменена в более ранней версии Excel или книга была сохранена в Excel 2003 или более ранней версии, использование среза невозможно.</a:t>
              </a:r>
            </a:p>
          </xdr:txBody>
        </xdr:sp>
      </mc:Fallback>
    </mc:AlternateContent>
    <xdr:clientData/>
  </xdr:twoCellAnchor>
  <xdr:twoCellAnchor editAs="oneCell">
    <xdr:from>
      <xdr:col>8</xdr:col>
      <xdr:colOff>1200471</xdr:colOff>
      <xdr:row>12</xdr:row>
      <xdr:rowOff>3678</xdr:rowOff>
    </xdr:from>
    <xdr:to>
      <xdr:col>9</xdr:col>
      <xdr:colOff>57631</xdr:colOff>
      <xdr:row>17</xdr:row>
      <xdr:rowOff>3678</xdr:rowOff>
    </xdr:to>
    <mc:AlternateContent xmlns:mc="http://schemas.openxmlformats.org/markup-compatibility/2006" xmlns:a14="http://schemas.microsoft.com/office/drawing/2010/main">
      <mc:Choice Requires="a14">
        <xdr:graphicFrame macro="">
          <xdr:nvGraphicFramePr>
            <xdr:cNvPr id="11" name="В 8-м классе 1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В 8-м классе 1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4430696" y="3956553"/>
              <a:ext cx="2619535" cy="1000125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ru-RU" sz="1100"/>
                <a:t>Эта фигура представляет срез. Срезы поддерживаются только в Excel 2010 и более поздних версиях.
Если фигура была изменена в более ранней версии Excel или книга была сохранена в Excel 2003 или более ранней версии, использование среза невозможно.</a:t>
              </a:r>
            </a:p>
          </xdr:txBody>
        </xdr:sp>
      </mc:Fallback>
    </mc:AlternateContent>
    <xdr:clientData/>
  </xdr:twoCellAnchor>
  <xdr:twoCellAnchor editAs="oneCell">
    <xdr:from>
      <xdr:col>8</xdr:col>
      <xdr:colOff>1219521</xdr:colOff>
      <xdr:row>17</xdr:row>
      <xdr:rowOff>16563</xdr:rowOff>
    </xdr:from>
    <xdr:to>
      <xdr:col>9</xdr:col>
      <xdr:colOff>80042</xdr:colOff>
      <xdr:row>22</xdr:row>
      <xdr:rowOff>17604</xdr:rowOff>
    </xdr:to>
    <mc:AlternateContent xmlns:mc="http://schemas.openxmlformats.org/markup-compatibility/2006" xmlns:a14="http://schemas.microsoft.com/office/drawing/2010/main">
      <mc:Choice Requires="a14">
        <xdr:graphicFrame macro="">
          <xdr:nvGraphicFramePr>
            <xdr:cNvPr id="12" name="В 9-м классе 1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В 9-м классе 1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4449746" y="4969563"/>
              <a:ext cx="2622896" cy="1001166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ru-RU" sz="1100"/>
                <a:t>Эта фигура представляет срез. Срезы поддерживаются только в Excel 2010 и более поздних версиях.
Если фигура была изменена в более ранней версии Excel или книга была сохранена в Excel 2003 или более ранней версии, использование среза невозможно.</a:t>
              </a:r>
            </a:p>
          </xdr:txBody>
        </xdr:sp>
      </mc:Fallback>
    </mc:AlternateContent>
    <xdr:clientData/>
  </xdr:twoCellAnchor>
  <xdr:twoCellAnchor editAs="oneCell">
    <xdr:from>
      <xdr:col>8</xdr:col>
      <xdr:colOff>1206714</xdr:colOff>
      <xdr:row>22</xdr:row>
      <xdr:rowOff>6560</xdr:rowOff>
    </xdr:from>
    <xdr:to>
      <xdr:col>9</xdr:col>
      <xdr:colOff>57631</xdr:colOff>
      <xdr:row>26</xdr:row>
      <xdr:rowOff>151274</xdr:rowOff>
    </xdr:to>
    <mc:AlternateContent xmlns:mc="http://schemas.openxmlformats.org/markup-compatibility/2006" xmlns:a14="http://schemas.microsoft.com/office/drawing/2010/main">
      <mc:Choice Requires="a14">
        <xdr:graphicFrame macro="">
          <xdr:nvGraphicFramePr>
            <xdr:cNvPr id="13" name="В 10-м классе 1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В 10-м классе 1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4436939" y="5959685"/>
              <a:ext cx="2613292" cy="944814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ru-RU" sz="1100"/>
                <a:t>Эта фигура представляет срез. Срезы поддерживаются только в Excel 2010 и более поздних версиях.
Если фигура была изменена в более ранней версии Excel или книга была сохранена в Excel 2003 или более ранней версии, использование среза невозможно.</a:t>
              </a:r>
            </a:p>
          </xdr:txBody>
        </xdr:sp>
      </mc:Fallback>
    </mc:AlternateContent>
    <xdr:clientData/>
  </xdr:twoCellAnchor>
  <xdr:twoCellAnchor editAs="oneCell">
    <xdr:from>
      <xdr:col>8</xdr:col>
      <xdr:colOff>1208475</xdr:colOff>
      <xdr:row>26</xdr:row>
      <xdr:rowOff>193860</xdr:rowOff>
    </xdr:from>
    <xdr:to>
      <xdr:col>9</xdr:col>
      <xdr:colOff>57631</xdr:colOff>
      <xdr:row>31</xdr:row>
      <xdr:rowOff>168085</xdr:rowOff>
    </xdr:to>
    <mc:AlternateContent xmlns:mc="http://schemas.openxmlformats.org/markup-compatibility/2006" xmlns:a14="http://schemas.microsoft.com/office/drawing/2010/main">
      <mc:Choice Requires="a14">
        <xdr:graphicFrame macro="">
          <xdr:nvGraphicFramePr>
            <xdr:cNvPr id="14" name="В 11-м классе 1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В 11-м классе 1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4438700" y="6947085"/>
              <a:ext cx="2611531" cy="97435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ru-RU" sz="1100"/>
                <a:t>Эта фигура представляет срез. Срезы поддерживаются только в Excel 2010 и более поздних версиях.
Если фигура была изменена в более ранней версии Excel или книга была сохранена в Excel 2003 или более ранней версии, использование среза невозможно.</a:t>
              </a:r>
            </a:p>
          </xdr:txBody>
        </xdr:sp>
      </mc:Fallback>
    </mc:AlternateContent>
    <xdr:clientData/>
  </xdr:twoCellAnchor>
  <xdr:twoCellAnchor>
    <xdr:from>
      <xdr:col>0</xdr:col>
      <xdr:colOff>0</xdr:colOff>
      <xdr:row>11</xdr:row>
      <xdr:rowOff>17930</xdr:rowOff>
    </xdr:from>
    <xdr:to>
      <xdr:col>1</xdr:col>
      <xdr:colOff>477794</xdr:colOff>
      <xdr:row>27</xdr:row>
      <xdr:rowOff>30636</xdr:rowOff>
    </xdr:to>
    <xdr:graphicFrame macro="">
      <xdr:nvGraphicFramePr>
        <xdr:cNvPr id="15" name="Диаграмма 1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268940</xdr:colOff>
      <xdr:row>11</xdr:row>
      <xdr:rowOff>17930</xdr:rowOff>
    </xdr:from>
    <xdr:to>
      <xdr:col>4</xdr:col>
      <xdr:colOff>376940</xdr:colOff>
      <xdr:row>27</xdr:row>
      <xdr:rowOff>30636</xdr:rowOff>
    </xdr:to>
    <xdr:graphicFrame macro="">
      <xdr:nvGraphicFramePr>
        <xdr:cNvPr id="16" name="Диаграмма 1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5603</xdr:colOff>
      <xdr:row>33</xdr:row>
      <xdr:rowOff>197223</xdr:rowOff>
    </xdr:from>
    <xdr:to>
      <xdr:col>1</xdr:col>
      <xdr:colOff>483397</xdr:colOff>
      <xdr:row>50</xdr:row>
      <xdr:rowOff>8223</xdr:rowOff>
    </xdr:to>
    <xdr:graphicFrame macro="">
      <xdr:nvGraphicFramePr>
        <xdr:cNvPr id="17" name="Диаграмма 1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</xdr:col>
      <xdr:colOff>5603</xdr:colOff>
      <xdr:row>33</xdr:row>
      <xdr:rowOff>197223</xdr:rowOff>
    </xdr:from>
    <xdr:to>
      <xdr:col>4</xdr:col>
      <xdr:colOff>382544</xdr:colOff>
      <xdr:row>50</xdr:row>
      <xdr:rowOff>8223</xdr:rowOff>
    </xdr:to>
    <xdr:graphicFrame macro="">
      <xdr:nvGraphicFramePr>
        <xdr:cNvPr id="18" name="Диаграмма 1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57</xdr:row>
      <xdr:rowOff>17930</xdr:rowOff>
    </xdr:from>
    <xdr:to>
      <xdr:col>1</xdr:col>
      <xdr:colOff>477794</xdr:colOff>
      <xdr:row>73</xdr:row>
      <xdr:rowOff>30636</xdr:rowOff>
    </xdr:to>
    <xdr:graphicFrame macro="">
      <xdr:nvGraphicFramePr>
        <xdr:cNvPr id="19" name="Диаграмма 1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3</xdr:col>
      <xdr:colOff>11206</xdr:colOff>
      <xdr:row>57</xdr:row>
      <xdr:rowOff>6724</xdr:rowOff>
    </xdr:from>
    <xdr:to>
      <xdr:col>4</xdr:col>
      <xdr:colOff>388147</xdr:colOff>
      <xdr:row>73</xdr:row>
      <xdr:rowOff>19430</xdr:rowOff>
    </xdr:to>
    <xdr:graphicFrame macro="">
      <xdr:nvGraphicFramePr>
        <xdr:cNvPr id="20" name="Диаграмма 1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Коржевская Елена Александровна" refreshedDate="45162.89011458333" createdVersion="6" refreshedVersion="6" minRefreshableVersion="3" recordCount="5">
  <cacheSource type="worksheet">
    <worksheetSource name="Таблица1"/>
  </cacheSource>
  <cacheFields count="161">
    <cacheField name="Столбец1" numFmtId="0">
      <sharedItems containsSemiMixedTypes="0" containsString="0" containsNumber="1" containsInteger="1" minValue="69433213" maxValue="69440325"/>
    </cacheField>
    <cacheField name="Столбец2" numFmtId="0">
      <sharedItems/>
    </cacheField>
    <cacheField name="Столбец3" numFmtId="0">
      <sharedItems/>
    </cacheField>
    <cacheField name="Столбец4" numFmtId="0">
      <sharedItems/>
    </cacheField>
    <cacheField name="Столбец5" numFmtId="0">
      <sharedItems/>
    </cacheField>
    <cacheField name="Роль" numFmtId="0">
      <sharedItems containsSemiMixedTypes="0" containsString="0" containsNumber="1" containsInteger="1" minValue="4" maxValue="4"/>
    </cacheField>
    <cacheField name="Столбец7" numFmtId="0">
      <sharedItems/>
    </cacheField>
    <cacheField name="Столбец8" numFmtId="0">
      <sharedItems/>
    </cacheField>
    <cacheField name="Столбец9" numFmtId="0">
      <sharedItems containsNonDate="0" containsString="0" containsBlank="1"/>
    </cacheField>
    <cacheField name="Выберите школу, в которой учится ваш ребенок (Выпадающий список)" numFmtId="0">
      <sharedItems count="14">
        <s v="МОУ Зеленорощинская средняя школа (п. Зелёная Роща, Ульяновская область)"/>
        <s v="МБОУ Тюменцевская СОШ (с. Тюменцево, Алтайский край)" u="1"/>
        <s v="МБОУ Николаевская СШ (с. Николаевка, Камчатский край)" u="1"/>
        <s v="ГБОУ Школа № 491 (г. Москва)" u="1"/>
        <s v="МБОУ «Гимназия № 97 г. Ельца» (Липецкая область)" u="1"/>
        <s v="МБОУ «СОШ № 18» МО г. Братска (Иркутская область)" u="1"/>
        <s v="МАОУ Абанская СОШ №3 (с. Абан, Красноярский край)" u="1"/>
        <s v="МБОУ Лицей №20» (г. Междуреченск, Кемеровская область)" u="1"/>
        <s v="МБОУ «РСОШ им. В.С. Воронина» (п. г. т. Ревда, Мурманская область)" u="1"/>
        <s v="МБОУ «СОШ № 25» г. Калуги (Калужская область)" u="1"/>
        <s v="ГБОУ Школа № 1522 имени В.И. Чуркина (г. Москва)" u="1"/>
        <s v="МБОУ гимназия №12 города Липецка (Липецкая область)" u="1"/>
        <s v="МБОУ «СОШ № 101»_x0009_(г. Воронеж, Воронежская область)" u="1"/>
        <s v="МАОУ СШ № 7_x0009_(г. Красноярск, Красноярский край)" u="1"/>
      </sharedItems>
    </cacheField>
    <cacheField name="1. Что из перечисленного наиболее важно лично для вас? (Одиночный выбор)" numFmtId="0">
      <sharedItems/>
    </cacheField>
    <cacheField name="2. Как вы относитесь к конкуренции между людьми? (Одиночный выбор)" numFmtId="0">
      <sharedItems/>
    </cacheField>
    <cacheField name="3. Какое высказывание точнее всего отражает вашу позицию в конфликтных ситуациях? (Одиночный выбор)" numFmtId="0">
      <sharedItems/>
    </cacheField>
    <cacheField name="4. Как, по вашему мнению, стоит рассаживать учеников в классе? (Одиночный выбор)" numFmtId="0">
      <sharedItems/>
    </cacheField>
    <cacheField name="5. Что для вас как родителя важно на уроке? (Одиночный выбор)" numFmtId="0">
      <sharedItems/>
    </cacheField>
    <cacheField name="6. Как, по вашему мнению, лучше всего разрешать конфликты между учениками (в большинстве случаев)? (Одиночный выбор)" numFmtId="0">
      <sharedItems/>
    </cacheField>
    <cacheField name="7. Почти у каждого человека есть увлечение. Кто-то занимается спортом, кто-то интересуется музыкой, коллекционирует и т. д. Что для вас было определяющим при выборе хобби? (Одиночный выбор)" numFmtId="0">
      <sharedItems/>
    </cacheField>
    <cacheField name="8. Что из перечисленного лучше всего помогает вам достигать поставленных целей? (Одиночный выбор)" numFmtId="0">
      <sharedItems/>
    </cacheField>
    <cacheField name="9. Если ваше мнение отличается от мнения большинства, как чаще всего вы поступаете в такой ситуации? (Одиночный выбор)" numFmtId="0">
      <sharedItems/>
    </cacheField>
    <cacheField name="10. Какую характеристику вы могли бы в большей степени отнести к себе? (Одиночный выбор)" numFmtId="0">
      <sharedItems/>
    </cacheField>
    <cacheField name="11. От чего, по вашему мнению, зависит успех человека в жизни? (Одиночный выбор)" numFmtId="0">
      <sharedItems/>
    </cacheField>
    <cacheField name="12. По вашему мнению, травля (постоянные издевательства) в школе – это в первую очередь проблема: (Одиночный выбор)" numFmtId="0">
      <sharedItems/>
    </cacheField>
    <cacheField name="13. Какие вопросы на уроке представляются вам наиболее полезными для ребенка? (Одиночный выбор)" numFmtId="0">
      <sharedItems/>
    </cacheField>
    <cacheField name="14. Учитель неожиданно предложил вашему ребенку поучаствовать в олимпиаде. Ребенку в целом интересно, но до олимпиады остается месяц. Что бы вы ему посоветовали? (Одиночный выбор)" numFmtId="0">
      <sharedItems/>
    </cacheField>
    <cacheField name="15. Продолжите высказывание: «Я считаю, что школьные правила должны…» (Одиночный выбор)" numFmtId="0">
      <sharedItems/>
    </cacheField>
    <cacheField name="16. Вашему ребенку нужно выбрать одежду на неформальное школьное событие (вечеринку, дискотеку, чаепитие и др.). Что бы вы ему предложили? (Одиночный выбор)" numFmtId="0">
      <sharedItems/>
    </cacheField>
    <cacheField name="17. Кто в большей степени влияет на события в вашей повседневной жизни? (Одиночный выбор)" numFmtId="0">
      <sharedItems/>
    </cacheField>
    <cacheField name="18. Когда вам по какой-либо причине становится тревожно, что вы обычно делаете? (Одиночный выбор)" numFmtId="0">
      <sharedItems/>
    </cacheField>
    <cacheField name="19. Что вас меньше всего раздражает в людях? (Одиночный выбор)" numFmtId="0">
      <sharedItems/>
    </cacheField>
    <cacheField name="20. Как бы вам хотелось достигать успеха в жизни? (Одиночный выбор)" numFmtId="0">
      <sharedItems/>
    </cacheField>
    <cacheField name="21. Как, по вашему мнению, надо преодолевать трудности? (Одиночный выбор)" numFmtId="0">
      <sharedItems/>
    </cacheField>
    <cacheField name="22. В школе предложили обсудить и решить, какие кружки и секции открыть в новом учебном году. Какая позиция вам ближе всего? (Одиночный выбор)" numFmtId="0">
      <sharedItems/>
    </cacheField>
    <cacheField name="23. Что для ребенка должно быть самым главным в учебе? (Одиночный выбор)" numFmtId="0">
      <sharedItems/>
    </cacheField>
    <cacheField name="24. С одним из учеников почти никто в классе не разговаривает, у него нет друзей, его обижают. Как бы вы посоветовали поступить вашему ребенку? (Одиночный выбор)" numFmtId="0">
      <sharedItems/>
    </cacheField>
    <cacheField name="25. Чем обычно занимаетесь в выходные? (Одиночный выбор)" numFmtId="0">
      <sharedItems/>
    </cacheField>
    <cacheField name="26. Что вы делаете в первую очередь, если нужно что-то исправить или улучшить в выполненной вами работе? (Одиночный выбор)" numFmtId="0">
      <sharedItems/>
    </cacheField>
    <cacheField name="27. С кем обычно советуетесь в трудной ситуации? (Одиночный выбор)" numFmtId="0">
      <sharedItems/>
    </cacheField>
    <cacheField name="Ключ 1-1" numFmtId="0">
      <sharedItems/>
    </cacheField>
    <cacheField name="Ключ 1-2" numFmtId="0">
      <sharedItems/>
    </cacheField>
    <cacheField name="Ключ 1-3" numFmtId="0">
      <sharedItems/>
    </cacheField>
    <cacheField name="Ключ 1-4" numFmtId="0">
      <sharedItems/>
    </cacheField>
    <cacheField name="Ключ 1-5" numFmtId="0">
      <sharedItems/>
    </cacheField>
    <cacheField name="Ключ 1-6" numFmtId="0">
      <sharedItems/>
    </cacheField>
    <cacheField name="Ключ 1-7" numFmtId="0">
      <sharedItems/>
    </cacheField>
    <cacheField name="Ключ 1-8" numFmtId="0">
      <sharedItems/>
    </cacheField>
    <cacheField name="Ключ 1-9" numFmtId="0">
      <sharedItems/>
    </cacheField>
    <cacheField name="Ключ 1-10" numFmtId="0">
      <sharedItems/>
    </cacheField>
    <cacheField name="Ключ 1-11" numFmtId="0">
      <sharedItems/>
    </cacheField>
    <cacheField name="Ключ 1-12" numFmtId="0">
      <sharedItems/>
    </cacheField>
    <cacheField name="Ключ 1-13" numFmtId="0">
      <sharedItems/>
    </cacheField>
    <cacheField name="Ключ 1-14" numFmtId="0">
      <sharedItems/>
    </cacheField>
    <cacheField name="Ключ 1-15" numFmtId="0">
      <sharedItems/>
    </cacheField>
    <cacheField name="Ключ 1-16" numFmtId="0">
      <sharedItems/>
    </cacheField>
    <cacheField name="Ключ 1-17" numFmtId="0">
      <sharedItems/>
    </cacheField>
    <cacheField name="Ключ 1-18" numFmtId="0">
      <sharedItems/>
    </cacheField>
    <cacheField name="Ключ 1-19" numFmtId="0">
      <sharedItems/>
    </cacheField>
    <cacheField name="Ключ 1-20" numFmtId="0">
      <sharedItems/>
    </cacheField>
    <cacheField name="Ключ 1-21" numFmtId="0">
      <sharedItems/>
    </cacheField>
    <cacheField name="Ключ 1-22" numFmtId="0">
      <sharedItems/>
    </cacheField>
    <cacheField name="Ключ 1-23" numFmtId="0">
      <sharedItems/>
    </cacheField>
    <cacheField name="Ключ 1-24" numFmtId="0">
      <sharedItems/>
    </cacheField>
    <cacheField name="Ключ 1-25" numFmtId="0">
      <sharedItems/>
    </cacheField>
    <cacheField name="Ключ 1-26" numFmtId="0">
      <sharedItems/>
    </cacheField>
    <cacheField name="Ключ 1-27" numFmtId="0">
      <sharedItems/>
    </cacheField>
    <cacheField name="Административный тип — 1" numFmtId="0">
      <sharedItems containsSemiMixedTypes="0" containsString="0" containsNumber="1" containsInteger="1" minValue="2" maxValue="5"/>
    </cacheField>
    <cacheField name="Традиционалистский тип — 1" numFmtId="0">
      <sharedItems containsSemiMixedTypes="0" containsString="0" containsNumber="1" containsInteger="1" minValue="3" maxValue="5"/>
    </cacheField>
    <cacheField name="Коллективистский тип — 1" numFmtId="0">
      <sharedItems containsSemiMixedTypes="0" containsString="0" containsNumber="1" containsInteger="1" minValue="5" maxValue="15"/>
    </cacheField>
    <cacheField name="Индивидуалистический тип — 1" numFmtId="0">
      <sharedItems containsSemiMixedTypes="0" containsString="0" containsNumber="1" containsInteger="1" minValue="4" maxValue="12"/>
    </cacheField>
    <cacheField name="Выбор: Административный тип – 1" numFmtId="0">
      <sharedItems containsSemiMixedTypes="0" containsString="0" containsNumber="1" containsInteger="1" minValue="1" maxValue="3"/>
    </cacheField>
    <cacheField name="Выбор: Традиционалистский тип – 1" numFmtId="0">
      <sharedItems containsSemiMixedTypes="0" containsString="0" containsNumber="1" containsInteger="1" minValue="0" maxValue="2"/>
    </cacheField>
    <cacheField name="Выбор: Коллективистский тип – 1" numFmtId="0">
      <sharedItems containsSemiMixedTypes="0" containsString="0" containsNumber="1" containsInteger="1" minValue="1" maxValue="6"/>
    </cacheField>
    <cacheField name="Выбор: Индивидуалистический тип – 1" numFmtId="0">
      <sharedItems containsSemiMixedTypes="0" containsString="0" containsNumber="1" containsInteger="1" minValue="1" maxValue="4"/>
    </cacheField>
    <cacheField name="Достижение: Административный тип – 1" numFmtId="0">
      <sharedItems containsSemiMixedTypes="0" containsString="0" containsNumber="1" containsInteger="1" minValue="0" maxValue="2"/>
    </cacheField>
    <cacheField name="Достижение: Традиционалистский тип – 1" numFmtId="0">
      <sharedItems containsSemiMixedTypes="0" containsString="0" containsNumber="1" containsInteger="1" minValue="1" maxValue="3"/>
    </cacheField>
    <cacheField name="Достижение: Коллективистский тип – 1" numFmtId="0">
      <sharedItems containsSemiMixedTypes="0" containsString="0" containsNumber="1" containsInteger="1" minValue="0" maxValue="5"/>
    </cacheField>
    <cacheField name="Достижение: Индивидуалистический тип – 1" numFmtId="0">
      <sharedItems containsSemiMixedTypes="0" containsString="0" containsNumber="1" containsInteger="1" minValue="0" maxValue="5"/>
    </cacheField>
    <cacheField name="Жизнестойкость: Административный тип – 1" numFmtId="0">
      <sharedItems containsSemiMixedTypes="0" containsString="0" containsNumber="1" containsInteger="1" minValue="0" maxValue="2"/>
    </cacheField>
    <cacheField name="Жизнестойкость: Традиционалистский тип – 1" numFmtId="0">
      <sharedItems containsSemiMixedTypes="0" containsString="0" containsNumber="1" containsInteger="1" minValue="0" maxValue="1"/>
    </cacheField>
    <cacheField name="Жизнестойкость: Коллективистский тип – 1" numFmtId="0">
      <sharedItems containsSemiMixedTypes="0" containsString="0" containsNumber="1" containsInteger="1" minValue="4" maxValue="6"/>
    </cacheField>
    <cacheField name="Жизнестойкость: Индивидуалистический тип – 1" numFmtId="0">
      <sharedItems containsSemiMixedTypes="0" containsString="0" containsNumber="1" containsInteger="1" minValue="2" maxValue="3"/>
    </cacheField>
    <cacheField name="1. Что в школе, в которой учится ваш ребенок, поддерживается больше всего? (Одиночный выбор)" numFmtId="0">
      <sharedItems/>
    </cacheField>
    <cacheField name="2. Какое описание лучше всего подходит школе, в которой учится ваш ребенок? (Одиночный выбор)" numFmtId="0">
      <sharedItems/>
    </cacheField>
    <cacheField name="3. Продолжите высказывание: «Ссора в классе вашего ребенка...» (Одиночный выбор)" numFmtId="0">
      <sharedItems/>
    </cacheField>
    <cacheField name="4. Как в школе, в которой учится ваш ребенок, рассаживают учеников в классе? (Одиночный выбор)" numFmtId="0">
      <sharedItems/>
    </cacheField>
    <cacheField name="5. Как бы вы охарактеризовали типичный урок в школе, в которой учится ваш ребенок? (Одиночный выбор)" numFmtId="0">
      <sharedItems/>
    </cacheField>
    <cacheField name="6. Как действуют в школе, в которой учится ваш ребенок, когда между учениками возникают серьезные конфликты? (Одиночный выбор)" numFmtId="0">
      <sharedItems/>
    </cacheField>
    <cacheField name="7. Какие события в школе, в которой учится ваш ребенок, самые популярные? (Одиночный выбор)" numFmtId="0">
      <sharedItems/>
    </cacheField>
    <cacheField name="8. В школе, в которой учится ваш ребенок, есть ученики, которых ставят всем в пример. Как думаете, что у них общего? (Одиночный выбор)" numFmtId="0">
      <sharedItems/>
    </cacheField>
    <cacheField name="9. В классе вашего ребенка возник спор. Некоторые ученики не согласны с мнением большинства. Что чаще всего делают в таких случаях? (Одиночный выбор)" numFmtId="0">
      <sharedItems/>
    </cacheField>
    <cacheField name="10. Какая характеристика больше остальных подходит школе, в которой учится ваш ребенок? (Одиночный выбор)" numFmtId="0">
      <sharedItems/>
    </cacheField>
    <cacheField name="11. Что прежде всего считается успехом в школе, в которой учится ваш ребенок? (Одиночный выбор)" numFmtId="0">
      <sharedItems/>
    </cacheField>
    <cacheField name="12. Как в школе, в которой учится ваш ребенок, относятся к травле (буллингу)? (Одиночный выбор)" numFmtId="0">
      <sharedItems/>
    </cacheField>
    <cacheField name="13. Какие задания учителя дают вашему ребенку чаще всего? (Одиночный выбор)" numFmtId="0">
      <sharedItems/>
    </cacheField>
    <cacheField name="14. В школе, в которой учится ваш ребенок, в олимпиадах и конкурсах участвуют… (Одиночный выбор)" numFmtId="0">
      <sharedItems/>
    </cacheField>
    <cacheField name="15. Как в школе, в которой учится ваш ребенок, устанавливаются правила? (Одиночный выбор)" numFmtId="0">
      <sharedItems/>
    </cacheField>
    <cacheField name="16. Как в школе, в которой учится ваш ребенок, реагируют педагоги, если ученик неформально оделся, покрасил волосы в яркий цвет и т. п.? (Одиночный выбор)" numFmtId="0">
      <sharedItems/>
    </cacheField>
    <cacheField name="17. От кого/чего в большей степени зависит, насколько успешна школа, в которой учится ваш ребенок? (Одиночный выбор)" numFmtId="0">
      <sharedItems/>
    </cacheField>
    <cacheField name="18. Что в первую очередь делают учителя, если ученику стало тревожно в школе? (Одиночный выбор)" numFmtId="0">
      <sharedItems/>
    </cacheField>
    <cacheField name="19. Как вы думаете, каким людям комфортнее всего в школе, в которой учится ваш ребенок? (Одиночный выбор)" numFmtId="0">
      <sharedItems/>
    </cacheField>
    <cacheField name="20. Благодаря чему школа, в которой учится ваш ребенок, достигает успехов / может достичь успехов? (Одиночный выбор)" numFmtId="0">
      <sharedItems/>
    </cacheField>
    <cacheField name="21. Как в школе, в которой учится ваш ребенок, ученики обычно преодолевают трудности во взаимоотношениях? (Одиночный выбор)" numFmtId="0">
      <sharedItems/>
    </cacheField>
    <cacheField name="22. Как в школе, в которой учится ваш ребенок, решают, какие кружки и секции открыть в новом учебном году? (Одиночный выбор)" numFmtId="0">
      <sharedItems/>
    </cacheField>
    <cacheField name="23. Иногда ученики не выполняют домашние задания. Как учителя школы, в которой учится ваш ребенок, обычно на это реагируют? (Одиночный выбор)" numFmtId="0">
      <sharedItems/>
    </cacheField>
    <cacheField name="24. Как в школе, в которой учится ваш ребенок, действуют, когда с кем-либо из учеников перестали разговаривать, насмехаются над ним? (Одиночный выбор)" numFmtId="0">
      <sharedItems/>
    </cacheField>
    <cacheField name="25. Что чаще всего делают ученики в свободное время (на переменах, в перерывах перед внеурочными занятиями и т. п.) в школе, в которой учится ваш ребенок? (Одиночный выбор)" numFmtId="0">
      <sharedItems/>
    </cacheField>
    <cacheField name="26. Что происходит, когда в школе, в которой учится ваш ребенок, необходимо что-то исправить или улучшить? (Одиночный выбор)" numFmtId="0">
      <sharedItems/>
    </cacheField>
    <cacheField name="27. Что в школе, в которой учится ваш ребенок, принято делать в первую очередь, если возникла проблема? (Одиночный выбор)" numFmtId="0">
      <sharedItems/>
    </cacheField>
    <cacheField name="Ключ 2-1" numFmtId="0">
      <sharedItems/>
    </cacheField>
    <cacheField name="Ключ 2-2" numFmtId="0">
      <sharedItems/>
    </cacheField>
    <cacheField name="Ключ 2-3" numFmtId="0">
      <sharedItems/>
    </cacheField>
    <cacheField name="Ключ 2-4" numFmtId="0">
      <sharedItems/>
    </cacheField>
    <cacheField name="Ключ 2-5" numFmtId="0">
      <sharedItems/>
    </cacheField>
    <cacheField name="Ключ 2-6" numFmtId="0">
      <sharedItems/>
    </cacheField>
    <cacheField name="Ключ 2-7" numFmtId="0">
      <sharedItems/>
    </cacheField>
    <cacheField name="Ключ 2-8" numFmtId="0">
      <sharedItems/>
    </cacheField>
    <cacheField name="Ключ 2-9" numFmtId="0">
      <sharedItems/>
    </cacheField>
    <cacheField name="Ключ 2-10" numFmtId="0">
      <sharedItems/>
    </cacheField>
    <cacheField name="Ключ 2-11" numFmtId="0">
      <sharedItems/>
    </cacheField>
    <cacheField name="Ключ 2-12" numFmtId="0">
      <sharedItems/>
    </cacheField>
    <cacheField name="Ключ 2-13" numFmtId="0">
      <sharedItems/>
    </cacheField>
    <cacheField name="Ключ 2-14" numFmtId="0">
      <sharedItems/>
    </cacheField>
    <cacheField name="Ключ 2-15" numFmtId="0">
      <sharedItems/>
    </cacheField>
    <cacheField name="Ключ 2-16" numFmtId="0">
      <sharedItems/>
    </cacheField>
    <cacheField name="Ключ 2-17" numFmtId="0">
      <sharedItems/>
    </cacheField>
    <cacheField name="Ключ 2-18" numFmtId="0">
      <sharedItems/>
    </cacheField>
    <cacheField name="Ключ 2-19" numFmtId="0">
      <sharedItems/>
    </cacheField>
    <cacheField name="Ключ 2-20" numFmtId="0">
      <sharedItems/>
    </cacheField>
    <cacheField name="Ключ 2-21" numFmtId="0">
      <sharedItems/>
    </cacheField>
    <cacheField name="Ключ 2-22" numFmtId="0">
      <sharedItems/>
    </cacheField>
    <cacheField name="Ключ 2-23" numFmtId="0">
      <sharedItems/>
    </cacheField>
    <cacheField name="Ключ 2-24" numFmtId="0">
      <sharedItems/>
    </cacheField>
    <cacheField name="Ключ 2-25" numFmtId="0">
      <sharedItems/>
    </cacheField>
    <cacheField name="Ключ 2-26" numFmtId="0">
      <sharedItems/>
    </cacheField>
    <cacheField name="Ключ 2-27" numFmtId="0">
      <sharedItems/>
    </cacheField>
    <cacheField name="Административный тип — 2" numFmtId="0">
      <sharedItems containsSemiMixedTypes="0" containsString="0" containsNumber="1" containsInteger="1" minValue="2" maxValue="6"/>
    </cacheField>
    <cacheField name="Традиционалистский тип — 2" numFmtId="0">
      <sharedItems containsSemiMixedTypes="0" containsString="0" containsNumber="1" containsInteger="1" minValue="2" maxValue="9"/>
    </cacheField>
    <cacheField name="Коллективистский тип — 2" numFmtId="0">
      <sharedItems containsSemiMixedTypes="0" containsString="0" containsNumber="1" containsInteger="1" minValue="9" maxValue="14"/>
    </cacheField>
    <cacheField name="Индивидуалистический тип — 2" numFmtId="0">
      <sharedItems containsSemiMixedTypes="0" containsString="0" containsNumber="1" containsInteger="1" minValue="5" maxValue="7"/>
    </cacheField>
    <cacheField name="Выбор: Административный тип – 2" numFmtId="0">
      <sharedItems containsSemiMixedTypes="0" containsString="0" containsNumber="1" containsInteger="1" minValue="2" maxValue="3"/>
    </cacheField>
    <cacheField name="Выбор: Традиционалистский тип – 2" numFmtId="0">
      <sharedItems containsSemiMixedTypes="0" containsString="0" containsNumber="1" containsInteger="1" minValue="0" maxValue="2"/>
    </cacheField>
    <cacheField name="Выбор: Коллективистский тип – 2" numFmtId="0">
      <sharedItems containsSemiMixedTypes="0" containsString="0" containsNumber="1" containsInteger="1" minValue="2" maxValue="7"/>
    </cacheField>
    <cacheField name="Выбор: Индивидуалистический тип – 2" numFmtId="0">
      <sharedItems containsSemiMixedTypes="0" containsString="0" containsNumber="1" containsInteger="1" minValue="0" maxValue="3"/>
    </cacheField>
    <cacheField name="Достижение: Административный тип – 2" numFmtId="0">
      <sharedItems containsSemiMixedTypes="0" containsString="0" containsNumber="1" containsInteger="1" minValue="0" maxValue="2"/>
    </cacheField>
    <cacheField name="Достижение: Традиционалистский тип – 2" numFmtId="0">
      <sharedItems containsSemiMixedTypes="0" containsString="0" containsNumber="1" containsInteger="1" minValue="2" maxValue="5"/>
    </cacheField>
    <cacheField name="Достижение: Коллективистский тип – 2" numFmtId="0">
      <sharedItems containsSemiMixedTypes="0" containsString="0" containsNumber="1" containsInteger="1" minValue="1" maxValue="3"/>
    </cacheField>
    <cacheField name="Достижение: Индивидуалистический тип – 2" numFmtId="0">
      <sharedItems containsSemiMixedTypes="0" containsString="0" containsNumber="1" containsInteger="1" minValue="3" maxValue="4"/>
    </cacheField>
    <cacheField name="Жизнестойкость: Административный тип – 2" numFmtId="0">
      <sharedItems containsSemiMixedTypes="0" containsString="0" containsNumber="1" containsInteger="1" minValue="0" maxValue="2"/>
    </cacheField>
    <cacheField name="Жизнестойкость: Традиционалистский тип – 2" numFmtId="0">
      <sharedItems containsSemiMixedTypes="0" containsString="0" containsNumber="1" containsInteger="1" minValue="0" maxValue="2"/>
    </cacheField>
    <cacheField name="Жизнестойкость: Коллективистский тип – 2" numFmtId="0">
      <sharedItems containsSemiMixedTypes="0" containsString="0" containsNumber="1" containsInteger="1" minValue="5" maxValue="8"/>
    </cacheField>
    <cacheField name="Жизнестойкость: Индивидуалистический тип – 2" numFmtId="0">
      <sharedItems containsSemiMixedTypes="0" containsString="0" containsNumber="1" containsInteger="1" minValue="1" maxValue="2"/>
    </cacheField>
    <cacheField name="1. Ваш пол (Одиночный выбор)" numFmtId="0">
      <sharedItems containsBlank="1" count="3">
        <s v="женский"/>
        <m u="1"/>
        <s v="мужской" u="1"/>
      </sharedItems>
    </cacheField>
    <cacheField name="2. Кем вы приходитесь ребенку? (Одиночный выбор)" numFmtId="0">
      <sharedItems containsBlank="1" count="6">
        <s v="Мать"/>
        <m u="1"/>
        <s v="Дедушка" u="1"/>
        <s v="Отец" u="1"/>
        <s v="Бабушка" u="1"/>
        <s v="Другое" u="1"/>
      </sharedItems>
    </cacheField>
    <cacheField name="3. Сколько вам лет? (Одиночный выбор)" numFmtId="0">
      <sharedItems containsBlank="1" count="6">
        <s v="40–49 лет"/>
        <s v="30–39 лет"/>
        <m u="1"/>
        <s v="60 лет или старше" u="1"/>
        <s v="Менее 29 лет" u="1"/>
        <s v="50–59 лет" u="1"/>
      </sharedItems>
    </cacheField>
    <cacheField name="В начальной школе (1–4-е классы)" numFmtId="0">
      <sharedItems containsNonDate="0" containsBlank="1" count="2">
        <m/>
        <s v="В начальной школе (1–4-е классы)" u="1"/>
      </sharedItems>
    </cacheField>
    <cacheField name="В 5–6-м классе" numFmtId="0">
      <sharedItems containsNonDate="0" containsBlank="1" count="2">
        <m/>
        <s v="В 5-м или 6-м классе" u="1"/>
      </sharedItems>
    </cacheField>
    <cacheField name="В 7-м классе" numFmtId="0">
      <sharedItems containsBlank="1" count="2">
        <s v="В 7-м классе"/>
        <m u="1"/>
      </sharedItems>
    </cacheField>
    <cacheField name="В 8-м классе" numFmtId="0">
      <sharedItems containsNonDate="0" containsBlank="1" count="2">
        <m/>
        <s v="В 8-м классе" u="1"/>
      </sharedItems>
    </cacheField>
    <cacheField name="В 9-м классе" numFmtId="0">
      <sharedItems containsNonDate="0" containsBlank="1" count="2">
        <m/>
        <s v="В 9-м классе" u="1"/>
      </sharedItems>
    </cacheField>
    <cacheField name="В 10-м классе" numFmtId="0">
      <sharedItems containsNonDate="0" containsBlank="1" count="2">
        <m/>
        <s v="В 10-м классе" u="1"/>
      </sharedItems>
    </cacheField>
    <cacheField name="В 11-м классе" numFmtId="0">
      <sharedItems containsNonDate="0" containsBlank="1" count="2">
        <m/>
        <s v="В 11-м классе" u="1"/>
      </sharedItems>
    </cacheField>
    <cacheField name="5. С какого класса ваш ребенок учится в этой школе? (Одиночный выбор)" numFmtId="0">
      <sharedItems/>
    </cacheField>
  </cacheFields>
  <extLst>
    <ext xmlns:x14="http://schemas.microsoft.com/office/spreadsheetml/2009/9/main" uri="{725AE2AE-9491-48be-B2B4-4EB974FC3084}">
      <x14:pivotCacheDefinition pivotCacheId="1"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5">
  <r>
    <n v="69438086"/>
    <s v="2023.05.29 15:05"/>
    <s v="00:14:16"/>
    <s v="Именная ссылка"/>
    <s v="Именная ссылка"/>
    <n v="4"/>
    <s v="0DQJ6AMNNJNIXPBA"/>
    <s v="K1YEBSSY8MTHVLAN"/>
    <m/>
    <x v="0"/>
    <s v="Самовыражение, следование своим желаниям"/>
    <s v="Конкуренция помогает человеку проявить свои способности, выделиться на фоне других"/>
    <s v="Один в поле не воин"/>
    <s v="Так, как решил учитель (классный руководитель), который хорошо знает учеников"/>
    <s v="Чтобы мой ребенок мог проявить себя"/>
    <s v="Давать возможность каждому отстаивать свою точку зрения"/>
    <s v="Увлечения родных и близких, поддержка семейных хобби (сбор грибов, рыбалка, настольные игры и т. п.)"/>
    <s v="Работа в группе, команде"/>
    <s v="Остаюсь на своей позиции, не меняю мнение, если только меня не убедят"/>
    <s v="Я следую своим убеждениям и отстаиваю своё мнение"/>
    <s v="От семьи, в которой человек родился"/>
    <s v="Всего коллектива, в котором есть случаи травли"/>
    <s v="Вопросы, которые учитель считает самыми важными по данной теме"/>
    <s v="Если ребенок достойно выступит, я буду им гордиться. Посоветую участвовать"/>
    <s v="Устанавливаться руководством школы"/>
    <s v="Договориться с друзьями, чтобы быть в одном стиле"/>
    <s v="Я сам (-а)"/>
    <s v="Иду в компанию к друзьям, знакомым или коллегам, чтобы обсудить то, что тревожит"/>
    <s v="Избегание любых изменений, боязнь нового"/>
    <s v="Благодаря слаженной работе команды, сотрудничеству с другими людьми"/>
    <s v="Лучше обратиться к тому, кто может за меня решить, как преодолеть трудности"/>
    <s v="Открыть кружки и секции, которые интересны большинству"/>
    <s v="Узнавать то, что интересно ему самому"/>
    <s v="Собраться всем классом и обсудить проблему"/>
    <s v="Всегда по-разному, главное, чтобы в компании (друзей, близких, родных и т. д.)"/>
    <s v="Узнаю, как подобную работу делали раньше"/>
    <s v="С друзьями или знакомыми (несколькими людьми)"/>
    <s v="4"/>
    <s v="4"/>
    <s v="3"/>
    <s v="1"/>
    <s v="4"/>
    <s v="4"/>
    <s v="2"/>
    <s v="3"/>
    <s v="4"/>
    <s v="4"/>
    <s v="2"/>
    <s v="3"/>
    <s v="1"/>
    <s v="2"/>
    <s v="1"/>
    <s v="3"/>
    <s v="4"/>
    <s v="3"/>
    <s v="2"/>
    <s v="3"/>
    <s v="1"/>
    <s v="3"/>
    <s v="4"/>
    <s v="3"/>
    <s v="3"/>
    <s v="2"/>
    <s v="3"/>
    <n v="4"/>
    <n v="5"/>
    <n v="10"/>
    <n v="8"/>
    <n v="2"/>
    <n v="2"/>
    <n v="3"/>
    <n v="2"/>
    <n v="0"/>
    <n v="3"/>
    <n v="2"/>
    <n v="4"/>
    <n v="2"/>
    <n v="0"/>
    <n v="5"/>
    <n v="2"/>
    <s v="Коллективные обсуждения, договоренности и решения"/>
    <s v="Многие проявляют творческие способности, участвуют в активностях, предлагают идеи, которые учитывают в школе"/>
    <s v="Дело классного руководителя, который должен поддерживать порядок"/>
    <s v="Чаще всего учитель (классный руководитель) обсуждает этот вопрос с классом"/>
    <s v="Обычно все выполняют одинаковые задания, отвечают у доски"/>
    <s v="Конфликт обсуждается в классе, одноклассники и друзья помогают рассудить стороны"/>
    <s v="События, в которых можно участвовать всем вместе и проявлять способности как команда"/>
    <s v="Инициативность, желание пробовать и экспериментировать"/>
    <s v="Выслушивают разные мнения и находят в каждом то, что может быть полезным"/>
    <s v="В нашей школе все работают сообща, делятся друг с другом успехами и неудачами"/>
    <s v="Качественное и точное выполнение распоряжений педагогов и администрации школы"/>
    <s v="Как к общей проблеме всего коллектива"/>
    <s v="Задания, которые учителя считают самыми важными по данной теме"/>
    <s v="Те, кого отправил учитель (или школьная администрация)"/>
    <s v="Правила устанавливаются руководством школы, и все следуют им"/>
    <s v="Обращают внимание ученика на недопустимость нарушения Устава (правил) школы"/>
    <s v="От того, насколько в школе хранят традиции"/>
    <s v="Привлекают других учеников или учителей для поддержки"/>
    <s v="Тем, кто с удовольствием работает в команде"/>
    <s v="В школе много талантливых людей, которые проявляют и развивают свои способности"/>
    <s v="Обсуждают трудности в классе и находят общее решение"/>
    <s v="Опрашивают максимальное количество учеников и/или родителей. Открывают кружки и секции, актуальные для большинства"/>
    <s v="Призывают не отставать от одноклассников"/>
    <s v="Обсуждают ситуацию в коллективе"/>
    <s v="Общаются с одноклассниками/друзьями, что-то делают вместе"/>
    <s v="Любой ученик, родитель или учитель может предложить решение"/>
    <s v="Всем вместе решать проблему"/>
    <s v="3"/>
    <s v="4"/>
    <s v="1"/>
    <s v="3"/>
    <s v="2"/>
    <s v="3"/>
    <s v="3"/>
    <s v="4"/>
    <s v="4"/>
    <s v="3"/>
    <s v="1"/>
    <s v="3"/>
    <s v="1"/>
    <s v="1"/>
    <s v="1"/>
    <s v="1"/>
    <s v="2"/>
    <s v="3"/>
    <s v="3"/>
    <s v="4"/>
    <s v="3"/>
    <s v="3"/>
    <s v="3"/>
    <s v="3"/>
    <s v="3"/>
    <s v="4"/>
    <s v="3"/>
    <n v="6"/>
    <n v="2"/>
    <n v="14"/>
    <n v="5"/>
    <n v="2"/>
    <n v="0"/>
    <n v="7"/>
    <n v="0"/>
    <n v="2"/>
    <n v="2"/>
    <n v="1"/>
    <n v="4"/>
    <n v="2"/>
    <n v="0"/>
    <n v="6"/>
    <n v="1"/>
    <x v="0"/>
    <x v="0"/>
    <x v="0"/>
    <x v="0"/>
    <x v="0"/>
    <x v="0"/>
    <x v="0"/>
    <x v="0"/>
    <x v="0"/>
    <x v="0"/>
    <s v="С 1-го класса"/>
  </r>
  <r>
    <n v="69437378"/>
    <s v="2023.05.29 14:50"/>
    <s v="00:14:31"/>
    <s v="Именная ссылка"/>
    <s v="Именная ссылка"/>
    <n v="4"/>
    <s v="0DQJ6AMNNJNIXPBA"/>
    <s v="K1YEBSSY8MTHVLAN"/>
    <m/>
    <x v="0"/>
    <s v="Самовыражение, следование своим желаниям"/>
    <s v="Конкуренция хороша до тех пор, пока полезна для всего коллектива"/>
    <s v="Один в поле не воин"/>
    <s v="Так, как решил учитель (классный руководитель), который хорошо знает учеников"/>
    <s v="Чтобы мой ребенок учился взаимодействовать с другими людьми"/>
    <s v="Обсуждать конфликт среди одноклассников и стараться найти решение, с которым большинство согласится"/>
    <s v="Яркое впечатление или событие, которое привлекло моё внимание и побудило меня к действию"/>
    <s v="Работа в группе, команде"/>
    <s v="Остаюсь на своей позиции, не меняю мнение, если только меня не убедят"/>
    <s v="Я следую своим убеждениям и отстаиваю своё мнение"/>
    <s v="От действий самого человека – кто стремится, тот достигает успеха"/>
    <s v="Всего коллектива, в котором есть случаи травли"/>
    <s v="Вопросы, которые учитель считает самыми важными по данной теме"/>
    <s v="Если ребенок достойно выступит, я буду им гордиться. Посоветую участвовать"/>
    <s v="Приниматься решением всего школьного коллектива"/>
    <s v="Надеть то, что не запрещено в школе"/>
    <s v="Я сам (-а)"/>
    <s v="Иду в компанию к друзьям, знакомым или коллегам, чтобы обсудить то, что тревожит"/>
    <s v="Избегание любых изменений, боязнь нового"/>
    <s v="Благодаря слаженной работе команды, сотрудничеству с другими людьми"/>
    <s v="Трудности надо преодолевать самому, не полагаться на кого-то другого"/>
    <s v="Открыть кружки и секции, которые интересны большинству"/>
    <s v="Получать высокие баллы на контрольных и экзаменах"/>
    <s v="Поговорить с этим учеником и поддержать его, не испугавшись насмешек одноклассников"/>
    <s v="В нашей семье есть традиции (ходим в театр, готовим обед и т. п.)"/>
    <s v="Размышляю сам (-а), так как никто не сделает это лучше меня"/>
    <s v="С близкими, которые хорошо меня знают и понимают, что можно предпринять"/>
    <s v="4"/>
    <s v="3"/>
    <s v="3"/>
    <s v="1"/>
    <s v="3"/>
    <s v="3"/>
    <s v="4"/>
    <s v="3"/>
    <s v="4"/>
    <s v="4"/>
    <s v="4"/>
    <s v="3"/>
    <s v="1"/>
    <s v="2"/>
    <s v="3"/>
    <s v="1"/>
    <s v="4"/>
    <s v="3"/>
    <s v="2"/>
    <s v="3"/>
    <s v="4"/>
    <s v="3"/>
    <s v="1"/>
    <s v="4"/>
    <s v="2"/>
    <s v="4"/>
    <s v="2"/>
    <n v="4"/>
    <n v="4"/>
    <n v="10"/>
    <n v="9"/>
    <n v="3"/>
    <n v="2"/>
    <n v="1"/>
    <n v="3"/>
    <n v="1"/>
    <n v="1"/>
    <n v="4"/>
    <n v="3"/>
    <n v="0"/>
    <n v="1"/>
    <n v="5"/>
    <n v="3"/>
    <s v="Традиции, сложившиеся в школе обычаи"/>
    <s v="У нас реализуют задумки и инициативы классного руководителя и школьной администрации, ответственно относятся к поручениям"/>
    <s v="Это обычное дело, одноклассники сами помирятся"/>
    <s v="Так, как скажет учитель (классный руководитель)"/>
    <s v="Обычно все выполняют одинаковые задания, отвечают у доски"/>
    <s v="Конфликт обсуждается в классе, одноклассники и друзья помогают рассудить стороны"/>
    <s v="События, в которых можно участвовать индивидуально и проявлять свои способности"/>
    <s v="Общительность, готовность сотрудничать с другими людьми и работать в команде"/>
    <s v="Продолжают спор, чтобы прийти к общему решению"/>
    <s v="В нашей школе все работают сообща, делятся друг с другом успехами и неудачами"/>
    <s v="Участие в традиционных конкурсах и олимпиадах"/>
    <s v="Как к общей проблеме всего коллектива"/>
    <s v="Задания, которые учителя считают самыми важными по данной теме"/>
    <s v="Те, кого выдвинул коллектив"/>
    <s v="Правила принимаются в коллективном обсуждении, когда все согласны с его результатами"/>
    <s v="Обращают внимание ученика на недопустимость нарушения Устава (правил) школы"/>
    <s v="От каждого, кто в нее приходит"/>
    <s v="Разговаривают с учеником индивидуально и стараются разобраться в причинах тревоги"/>
    <s v="Тем, кто любит придумывать новое и выступать с инициативами"/>
    <s v="У школы богатый опыт, она сохраняет свои лучшие традиции"/>
    <s v="Обсуждают трудности в классе и находят общее решение"/>
    <s v="Опрашивают максимальное количество учеников и/или родителей. Открывают кружки и секции, актуальные для большинства"/>
    <s v="Спрашивают, какие задания могли бы заинтересовать их"/>
    <s v="Обсуждают ситуацию в коллективе"/>
    <s v="Каждый занимается своими делами"/>
    <s v="Любой ученик, родитель или учитель может предложить решение"/>
    <s v="Всем вместе решать проблему"/>
    <s v="2"/>
    <s v="1"/>
    <s v="2"/>
    <s v="1"/>
    <s v="2"/>
    <s v="3"/>
    <s v="4"/>
    <s v="3"/>
    <s v="3"/>
    <s v="3"/>
    <s v="2"/>
    <s v="3"/>
    <s v="1"/>
    <s v="3"/>
    <s v="3"/>
    <s v="1"/>
    <s v="4"/>
    <s v="4"/>
    <s v="4"/>
    <s v="2"/>
    <s v="3"/>
    <s v="3"/>
    <s v="4"/>
    <s v="3"/>
    <s v="4"/>
    <s v="4"/>
    <s v="3"/>
    <n v="4"/>
    <n v="5"/>
    <n v="11"/>
    <n v="7"/>
    <n v="3"/>
    <n v="1"/>
    <n v="2"/>
    <n v="3"/>
    <n v="1"/>
    <n v="3"/>
    <n v="2"/>
    <n v="3"/>
    <n v="0"/>
    <n v="1"/>
    <n v="7"/>
    <n v="1"/>
    <x v="0"/>
    <x v="0"/>
    <x v="1"/>
    <x v="0"/>
    <x v="0"/>
    <x v="0"/>
    <x v="0"/>
    <x v="0"/>
    <x v="0"/>
    <x v="0"/>
    <s v="С 1-го класса"/>
  </r>
  <r>
    <n v="69433213"/>
    <s v="2023.05.29 13:36"/>
    <s v="00:19:46"/>
    <s v="Именная ссылка"/>
    <s v="Именная ссылка"/>
    <n v="4"/>
    <s v="0DQJ6AMNNJNIXPBA"/>
    <s v="K1YEBSSY8MTHVLAN"/>
    <m/>
    <x v="0"/>
    <s v="Самовыражение, следование своим желаниям"/>
    <s v="Конкуренция вредна, она разрушает сложившиеся отношения"/>
    <s v="Один в поле не воин"/>
    <s v="Учителю (классному руководителю) стоит обсудить этот вопрос с классом, вместе выработать и принять общее решение"/>
    <s v="Чтобы мой ребенок мог проявить себя"/>
    <s v="Обсуждать конфликт среди одноклассников и стараться найти решение, с которым большинство согласится"/>
    <s v="Интересы друзей, благодаря которым всегда есть общие темы для разговора и повод провести время вместе"/>
    <s v="Опора на мудрость и опыт старшего поколения"/>
    <s v="Признаю право принять решение большинством голосов"/>
    <s v="Я люблю работать в коллективе"/>
    <s v="От действий самого человека – кто стремится, тот достигает успеха"/>
    <s v="Всего коллектива, в котором есть случаи травли"/>
    <s v="Вопросы, ответы на которые можно обсудить с одноклассниками"/>
    <s v="Если это значимо для моего ребенка, посоветую участвовать. Но решение в любом случае за самим ребенком"/>
    <s v="Разрабатываться с учетом пожеланий каждого"/>
    <s v="Договориться с друзьями, чтобы быть в одном стиле"/>
    <s v="Я сам (-а)"/>
    <s v="Обращаюсь к человеку, который знает, как правильно поступить"/>
    <s v="Избегание любых изменений, боязнь нового"/>
    <s v="Благодаря слаженной работе команды, сотрудничеству с другими людьми"/>
    <s v="С трудностями нужно справляться сообща"/>
    <s v="Открыть кружки и секции, которые интересны большинству"/>
    <s v="Узнавать то, что интересно ему самому"/>
    <s v="Поговорить с этим учеником и поддержать его, не испугавшись насмешек одноклассников"/>
    <s v="Решаю задачи, которые передо мной поставлены"/>
    <s v="Обсуждаю в коллективе"/>
    <s v="С друзьями или знакомыми (несколькими людьми)"/>
    <s v="4"/>
    <s v="2"/>
    <s v="3"/>
    <s v="3"/>
    <s v="4"/>
    <s v="3"/>
    <s v="3"/>
    <s v="2"/>
    <s v="3"/>
    <s v="3"/>
    <s v="4"/>
    <s v="3"/>
    <s v="3"/>
    <s v="4"/>
    <s v="4"/>
    <s v="3"/>
    <s v="4"/>
    <s v="1"/>
    <s v="2"/>
    <s v="3"/>
    <s v="3"/>
    <s v="3"/>
    <s v="4"/>
    <s v="4"/>
    <s v="1"/>
    <s v="3"/>
    <s v="3"/>
    <n v="2"/>
    <n v="3"/>
    <n v="14"/>
    <n v="8"/>
    <n v="1"/>
    <n v="1"/>
    <n v="6"/>
    <n v="1"/>
    <n v="0"/>
    <n v="2"/>
    <n v="2"/>
    <n v="5"/>
    <n v="1"/>
    <n v="0"/>
    <n v="6"/>
    <n v="2"/>
    <s v="Традиции, сложившиеся в школе обычаи"/>
    <s v="Многие проявляют творческие способности, участвуют в активностях, предлагают идеи, которые учитывают в школе"/>
    <s v="Это обычное дело, одноклассники сами помирятся"/>
    <s v="Чаще всего учитель (классный руководитель) обсуждает этот вопрос с классом"/>
    <s v="Все работают в группах, вместе выполняют задания и показывают совместный результат"/>
    <s v="Конфликт обсуждается в классе, одноклассники и друзья помогают рассудить стороны"/>
    <s v="События, в которых можно участвовать всем вместе и проявлять способности как команда"/>
    <s v="Уважение школьных традиций"/>
    <s v="Выслушивают разные мнения и находят в каждом то, что может быть полезным"/>
    <s v="В нашей школе прислушиваются к мнению каждого, стараются его учесть"/>
    <s v="Участие в традиционных конкурсах и олимпиадах"/>
    <s v="Как к общей проблеме всего коллектива"/>
    <s v="Задания, которые учителя считают самыми важными по данной теме"/>
    <s v="Те, у кого есть опыт в этом"/>
    <s v="Правила уже существуют долгие годы и остаются неизменными"/>
    <s v="Обращают внимание ученика на недопустимость нарушения Устава (правил) школы"/>
    <s v="От того, насколько в школе хранят традиции"/>
    <s v="Разговаривают с учеником индивидуально и стараются разобраться в причинах тревоги"/>
    <s v="Тем, кто сохраняет и поддерживает сложившиеся традиции"/>
    <s v="У школы богатый опыт, она сохраняет свои лучшие традиции"/>
    <s v="Обсуждают трудности в классе и находят общее решение"/>
    <s v="Идею кружка может предложить любой ученик, родитель или педагог"/>
    <s v="Спрашивают, какие задания могли бы заинтересовать их"/>
    <s v="Обсуждают ситуацию в коллективе"/>
    <s v="Общаются с одноклассниками/друзьями, что-то делают вместе"/>
    <s v="Любой ученик, родитель или учитель может предложить решение"/>
    <s v="Всем вместе решать проблему"/>
    <s v="2"/>
    <s v="4"/>
    <s v="2"/>
    <s v="3"/>
    <s v="3"/>
    <s v="3"/>
    <s v="3"/>
    <s v="2"/>
    <s v="4"/>
    <s v="4"/>
    <s v="2"/>
    <s v="3"/>
    <s v="1"/>
    <s v="2"/>
    <s v="2"/>
    <s v="1"/>
    <s v="2"/>
    <s v="4"/>
    <s v="2"/>
    <s v="2"/>
    <s v="3"/>
    <s v="4"/>
    <s v="4"/>
    <s v="3"/>
    <s v="3"/>
    <s v="4"/>
    <s v="3"/>
    <n v="2"/>
    <n v="9"/>
    <n v="9"/>
    <n v="7"/>
    <n v="2"/>
    <n v="2"/>
    <n v="3"/>
    <n v="2"/>
    <n v="0"/>
    <n v="5"/>
    <n v="1"/>
    <n v="3"/>
    <n v="0"/>
    <n v="2"/>
    <n v="5"/>
    <n v="2"/>
    <x v="0"/>
    <x v="0"/>
    <x v="1"/>
    <x v="0"/>
    <x v="0"/>
    <x v="0"/>
    <x v="0"/>
    <x v="0"/>
    <x v="0"/>
    <x v="0"/>
    <s v="С 1-го класса"/>
  </r>
  <r>
    <n v="69434932"/>
    <s v="2023.05.29 14:05"/>
    <s v="00:28:29"/>
    <s v="Именная ссылка"/>
    <s v="Именная ссылка"/>
    <n v="4"/>
    <s v="0DQJ6AMNNJNIXPBA"/>
    <s v="K1YEBSSY8MTHVLAN"/>
    <m/>
    <x v="0"/>
    <s v="Самовыражение, следование своим желаниям"/>
    <s v="Конкуренция вредна, она разрушает сложившиеся отношения"/>
    <s v="Один в поле не воин"/>
    <s v="Учителю (классному руководителю) стоит обсудить этот вопрос с классом, вместе выработать и принять общее решение"/>
    <s v="Чтобы мой ребенок учился взаимодействовать с другими людьми"/>
    <s v="Обсуждать конфликт среди одноклассников и стараться найти решение, с которым большинство согласится"/>
    <s v="Яркое впечатление или событие, которое привлекло моё внимание и побудило меня к действию"/>
    <s v="Работа в группе, команде"/>
    <s v="Остаюсь на своей позиции, не меняю мнение, если только меня не убедят"/>
    <s v="Я исполнительный (-ая), следую правилам"/>
    <s v="От семьи, в которой человек родился"/>
    <s v="Всего коллектива, в котором есть случаи травли"/>
    <s v="Вопросы, которые учитель считает самыми важными по данной теме"/>
    <s v="Если кто-то еще из класса будет готовиться и участвовать, посоветую присоединиться"/>
    <s v="Приниматься решением всего школьного коллектива"/>
    <s v="Договориться с друзьями, чтобы быть в одном стиле"/>
    <s v="Коллектив – друзья, коллеги и/или др."/>
    <s v="Обращаюсь к человеку, который знает, как правильно поступить"/>
    <s v="Преклонение перед руководителем, следование исключительно инструкциям от него"/>
    <s v="В результате четкого выполнения поставленной задачи"/>
    <s v="С трудностями нужно справляться сообща"/>
    <s v="Открыть кружки и секции, которые интересны большинству"/>
    <s v="Учиться общаться с другими людьми"/>
    <s v="Поговорить с этим учеником и поддержать его, не испугавшись насмешек одноклассников"/>
    <s v="Всегда по-разному, главное, чтобы в компании (друзей, близких, родных и т. д.)"/>
    <s v="Узнаю, как подобную работу делали раньше"/>
    <s v="С друзьями или знакомыми (несколькими людьми)"/>
    <s v="4"/>
    <s v="2"/>
    <s v="3"/>
    <s v="3"/>
    <s v="3"/>
    <s v="3"/>
    <s v="4"/>
    <s v="3"/>
    <s v="4"/>
    <s v="1"/>
    <s v="2"/>
    <s v="3"/>
    <s v="1"/>
    <s v="3"/>
    <s v="3"/>
    <s v="3"/>
    <s v="3"/>
    <s v="1"/>
    <s v="1"/>
    <s v="1"/>
    <s v="3"/>
    <s v="3"/>
    <s v="3"/>
    <s v="4"/>
    <s v="3"/>
    <s v="2"/>
    <s v="3"/>
    <n v="5"/>
    <n v="3"/>
    <n v="15"/>
    <n v="4"/>
    <n v="3"/>
    <n v="0"/>
    <n v="4"/>
    <n v="2"/>
    <n v="1"/>
    <n v="3"/>
    <n v="5"/>
    <n v="0"/>
    <n v="1"/>
    <n v="0"/>
    <n v="6"/>
    <n v="2"/>
    <s v="Традиции, сложившиеся в школе обычаи"/>
    <s v="У нас любят вместе планировать дела и участвовать в общих активностях"/>
    <s v="Касается всех, ведь конфликты отражаются на каждом члене коллектива"/>
    <s v="Так, как скажет учитель (классный руководитель)"/>
    <s v="Обычно все выполняют одинаковые задания, отвечают у доски"/>
    <s v="Конфликт обсуждается в классе, одноклассники и друзья помогают рассудить стороны"/>
    <s v="Традиционные события нашей школы"/>
    <s v="Общительность, готовность сотрудничать с другими людьми и работать в команде"/>
    <s v="Продолжают спор, чтобы прийти к общему решению"/>
    <s v="В нашей школе все работают сообща, делятся друг с другом успехами и неудачами"/>
    <s v="Достижения школьных команд и коллективов"/>
    <s v="Как к общей проблеме всего коллектива"/>
    <s v="Задания, которые учителя считают самыми важными по данной теме"/>
    <s v="Те, кого отправил учитель (или школьная администрация)"/>
    <s v="Правила принимаются в коллективном обсуждении, когда все согласны с его результатами"/>
    <s v="Обращают внимание ученика на недопустимость нарушения Устава (правил) школы"/>
    <s v="От каждого, кто в нее приходит"/>
    <s v="Разговаривают с учеником индивидуально и стараются разобраться в причинах тревоги"/>
    <s v="Тем, кто любит придумывать новое и выступать с инициативами"/>
    <s v="У школы богатый опыт, она сохраняет свои лучшие традиции"/>
    <s v="Обсуждают трудности в классе и находят общее решение"/>
    <s v="Опрашивают максимальное количество учеников и/или родителей. Открывают кружки и секции, актуальные для большинства"/>
    <s v="Спрашивают, какие задания могли бы заинтересовать их"/>
    <s v="Поддерживают этого ученика индивидуально"/>
    <s v="Общаются с одноклассниками/друзьями, что-то делают вместе"/>
    <s v="Любой ученик, родитель или учитель может предложить решение"/>
    <s v="Всем вместе решать проблему"/>
    <s v="2"/>
    <s v="3"/>
    <s v="3"/>
    <s v="1"/>
    <s v="2"/>
    <s v="3"/>
    <s v="2"/>
    <s v="3"/>
    <s v="3"/>
    <s v="3"/>
    <s v="3"/>
    <s v="3"/>
    <s v="1"/>
    <s v="1"/>
    <s v="3"/>
    <s v="1"/>
    <s v="4"/>
    <s v="4"/>
    <s v="4"/>
    <s v="2"/>
    <s v="3"/>
    <s v="3"/>
    <s v="4"/>
    <s v="4"/>
    <s v="3"/>
    <s v="4"/>
    <s v="3"/>
    <n v="4"/>
    <n v="4"/>
    <n v="13"/>
    <n v="6"/>
    <n v="3"/>
    <n v="2"/>
    <n v="3"/>
    <n v="1"/>
    <n v="1"/>
    <n v="2"/>
    <n v="3"/>
    <n v="3"/>
    <n v="0"/>
    <n v="0"/>
    <n v="7"/>
    <n v="2"/>
    <x v="0"/>
    <x v="0"/>
    <x v="1"/>
    <x v="0"/>
    <x v="0"/>
    <x v="0"/>
    <x v="0"/>
    <x v="0"/>
    <x v="0"/>
    <x v="0"/>
    <s v="Перешёл (перешла) в эту школу в этом учебном году"/>
  </r>
  <r>
    <n v="69440325"/>
    <s v="2023.05.29 15:50"/>
    <s v="00:44:50"/>
    <s v="Именная ссылка"/>
    <s v="Именная ссылка"/>
    <n v="4"/>
    <s v="0DQJ6AMNNJNIXPBA"/>
    <s v="K1YEBSSY8MTHVLAN"/>
    <m/>
    <x v="0"/>
    <s v="Соблюдение традиций (сложившихся обычаев, проверенных временем образцов)"/>
    <s v="Конкуренция помогает человеку проявить свои способности, выделиться на фоне других"/>
    <s v="Один в поле не воин"/>
    <s v="Так, как решил учитель (классный руководитель), который хорошо знает учеников"/>
    <s v="Чтобы мой ребенок мог проявить себя"/>
    <s v="Давать возможность каждому отстаивать свою точку зрения"/>
    <s v="Яркое впечатление или событие, которое привлекло моё внимание и побудило меня к действию"/>
    <s v="Опора на мудрость и опыт старшего поколения"/>
    <s v="Остаюсь на своей позиции, не меняю мнение, если только меня не убедят"/>
    <s v="Я следую своим убеждениям и отстаиваю своё мнение"/>
    <s v="От действий самого человека – кто стремится, тот достигает успеха"/>
    <s v="Всего коллектива, в котором есть случаи травли"/>
    <s v="Вопросы, которые учитель считает самыми важными по данной теме"/>
    <s v="Если это значимо для моего ребенка, посоветую участвовать. Но решение в любом случае за самим ребенком"/>
    <s v="Приниматься решением всего школьного коллектива"/>
    <s v="Одеться так, как ему самому хочется"/>
    <s v="Я сам (-а)"/>
    <s v="Обращаюсь к человеку, который знает, как правильно поступить"/>
    <s v="Самолюбование, отказ следовать установленным образцам и безразличное отношение к окружающим"/>
    <s v="В результате четкого выполнения поставленной задачи"/>
    <s v="С трудностями нужно справляться сообща"/>
    <s v="Открыть кружки и секции, которые интересны большинству"/>
    <s v="Получать высокие баллы на контрольных и экзаменах"/>
    <s v="Поговорить с этим учеником и поддержать его, не испугавшись насмешек одноклассников"/>
    <s v="В нашей семье есть традиции (ходим в театр, готовим обед и т. п.)"/>
    <s v="Узнаю, как подобную работу делали раньше"/>
    <s v="С близкими, которые хорошо меня знают и понимают, что можно предпринять"/>
    <s v="2"/>
    <s v="4"/>
    <s v="3"/>
    <s v="1"/>
    <s v="4"/>
    <s v="4"/>
    <s v="4"/>
    <s v="2"/>
    <s v="4"/>
    <s v="4"/>
    <s v="4"/>
    <s v="3"/>
    <s v="1"/>
    <s v="4"/>
    <s v="3"/>
    <s v="4"/>
    <s v="4"/>
    <s v="1"/>
    <s v="4"/>
    <s v="1"/>
    <s v="3"/>
    <s v="3"/>
    <s v="1"/>
    <s v="4"/>
    <s v="2"/>
    <s v="2"/>
    <s v="2"/>
    <n v="5"/>
    <n v="5"/>
    <n v="5"/>
    <n v="12"/>
    <n v="2"/>
    <n v="2"/>
    <n v="1"/>
    <n v="4"/>
    <n v="2"/>
    <n v="2"/>
    <n v="0"/>
    <n v="5"/>
    <n v="1"/>
    <n v="1"/>
    <n v="4"/>
    <n v="3"/>
    <s v="Традиции, сложившиеся в школе обычаи"/>
    <s v="Многие проявляют творческие способности, участвуют в активностях, предлагают идеи, которые учитывают в школе"/>
    <s v="Касается всех, ведь конфликты отражаются на каждом члене коллектива"/>
    <s v="Так, как скажет учитель (классный руководитель)"/>
    <s v="Обычно все выполняют одинаковые задания, отвечают у доски"/>
    <s v="Конфликт обсуждается в классе, одноклассники и друзья помогают рассудить стороны"/>
    <s v="События, в которых можно участвовать индивидуально и проявлять свои способности"/>
    <s v="Уважение школьных традиций"/>
    <s v="Продолжают спор, чтобы прийти к общему решению"/>
    <s v="В нашей школе все работают сообща, делятся друг с другом успехами и неудачами"/>
    <s v="Участие в традиционных конкурсах и олимпиадах"/>
    <s v="Как к общей проблеме всего коллектива"/>
    <s v="Задания, которые учителя считают самыми важными по данной теме"/>
    <s v="Те, кого отправил учитель (или школьная администрация)"/>
    <s v="Правила принимаются в коллективном обсуждении, когда все согласны с его результатами"/>
    <s v="Обращают внимание ученика на недопустимость нарушения Устава (правил) школы"/>
    <s v="От каждого, кто в нее приходит"/>
    <s v="Разговаривают с учеником индивидуально и стараются разобраться в причинах тревоги"/>
    <s v="Тем, кто любит придумывать новое и выступать с инициативами"/>
    <s v="В школе много талантливых людей, которые проявляют и развивают свои способности"/>
    <s v="Обсуждают трудности в классе и находят общее решение"/>
    <s v="Опрашивают максимальное количество учеников и/или родителей. Открывают кружки и секции, актуальные для большинства"/>
    <s v="Призывают не отставать от одноклассников"/>
    <s v="Обсуждают ситуацию в коллективе"/>
    <s v="Всё как обычно, отдыхают"/>
    <s v="Любой ученик, родитель или учитель может предложить решение"/>
    <s v="Всем вместе решать проблему"/>
    <s v="2"/>
    <s v="4"/>
    <s v="3"/>
    <s v="1"/>
    <s v="2"/>
    <s v="3"/>
    <s v="4"/>
    <s v="2"/>
    <s v="3"/>
    <s v="3"/>
    <s v="2"/>
    <s v="3"/>
    <s v="1"/>
    <s v="1"/>
    <s v="3"/>
    <s v="1"/>
    <s v="4"/>
    <s v="4"/>
    <s v="4"/>
    <s v="4"/>
    <s v="3"/>
    <s v="3"/>
    <s v="3"/>
    <s v="3"/>
    <s v="2"/>
    <s v="4"/>
    <s v="3"/>
    <n v="4"/>
    <n v="5"/>
    <n v="11"/>
    <n v="7"/>
    <n v="3"/>
    <n v="2"/>
    <n v="2"/>
    <n v="2"/>
    <n v="1"/>
    <n v="3"/>
    <n v="1"/>
    <n v="4"/>
    <n v="0"/>
    <n v="0"/>
    <n v="8"/>
    <n v="1"/>
    <x v="0"/>
    <x v="0"/>
    <x v="0"/>
    <x v="0"/>
    <x v="0"/>
    <x v="0"/>
    <x v="0"/>
    <x v="0"/>
    <x v="0"/>
    <x v="0"/>
    <s v="С 1-го класса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6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7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8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9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Сводная таблица1" cacheId="13" applyNumberFormats="0" applyBorderFormats="0" applyFontFormats="0" applyPatternFormats="0" applyAlignmentFormats="0" applyWidthHeightFormats="1" dataCaption="Значения" updatedVersion="6" minRefreshableVersion="3" itemPrintTitles="1" createdVersion="6" indent="0" outline="1" outlineData="1" multipleFieldFilters="0" rowHeaderCaption="Название школы">
  <location ref="A28:B30" firstHeaderRow="1" firstDataRow="1" firstDataCol="1"/>
  <pivotFields count="161">
    <pivotField showAll="0"/>
    <pivotField showAll="0"/>
    <pivotField showAll="0"/>
    <pivotField showAll="0"/>
    <pivotField showAll="0"/>
    <pivotField showAll="0" defaultSubtotal="0"/>
    <pivotField showAll="0"/>
    <pivotField showAll="0"/>
    <pivotField showAll="0"/>
    <pivotField axis="axisRow" dataField="1" showAll="0">
      <items count="15">
        <item m="1" x="10"/>
        <item m="1" x="3"/>
        <item m="1" x="6"/>
        <item m="1" x="13"/>
        <item m="1" x="4"/>
        <item m="1" x="8"/>
        <item m="1" x="12"/>
        <item m="1" x="5"/>
        <item m="1" x="9"/>
        <item m="1" x="11"/>
        <item m="1" x="7"/>
        <item m="1" x="2"/>
        <item m="1" x="1"/>
        <item x="0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>
      <items count="4">
        <item x="0"/>
        <item m="1" x="2"/>
        <item m="1" x="1"/>
        <item t="default"/>
      </items>
    </pivotField>
    <pivotField showAll="0">
      <items count="7">
        <item m="1" x="4"/>
        <item m="1" x="2"/>
        <item m="1" x="5"/>
        <item x="0"/>
        <item m="1" x="3"/>
        <item m="1" x="1"/>
        <item t="default"/>
      </items>
    </pivotField>
    <pivotField showAll="0">
      <items count="7">
        <item x="1"/>
        <item x="0"/>
        <item m="1" x="5"/>
        <item m="1" x="3"/>
        <item m="1" x="4"/>
        <item m="1" x="2"/>
        <item t="default"/>
      </items>
    </pivotField>
    <pivotField showAll="0">
      <items count="3">
        <item m="1" x="1"/>
        <item x="0"/>
        <item t="default"/>
      </items>
    </pivotField>
    <pivotField showAll="0">
      <items count="3">
        <item m="1" x="1"/>
        <item x="0"/>
        <item t="default"/>
      </items>
    </pivotField>
    <pivotField showAll="0">
      <items count="3">
        <item x="0"/>
        <item m="1" x="1"/>
        <item t="default"/>
      </items>
    </pivotField>
    <pivotField showAll="0">
      <items count="3">
        <item m="1" x="1"/>
        <item x="0"/>
        <item t="default"/>
      </items>
    </pivotField>
    <pivotField showAll="0">
      <items count="3">
        <item m="1" x="1"/>
        <item x="0"/>
        <item t="default"/>
      </items>
    </pivotField>
    <pivotField showAll="0">
      <items count="3">
        <item m="1" x="1"/>
        <item x="0"/>
        <item t="default"/>
      </items>
    </pivotField>
    <pivotField showAll="0">
      <items count="3">
        <item m="1" x="1"/>
        <item x="0"/>
        <item t="default"/>
      </items>
    </pivotField>
    <pivotField showAll="0"/>
  </pivotFields>
  <rowFields count="1">
    <field x="9"/>
  </rowFields>
  <rowItems count="2">
    <i>
      <x v="13"/>
    </i>
    <i t="grand">
      <x/>
    </i>
  </rowItems>
  <colItems count="1">
    <i/>
  </colItems>
  <dataFields count="1">
    <dataField name="Кол-во чел." fld="9" subtotal="count" baseField="0" baseItem="0"/>
  </dataFields>
  <formats count="2">
    <format dxfId="1">
      <pivotArea dataOnly="0" labelOnly="1" outline="0" axis="axisValues" fieldPosition="0"/>
    </format>
    <format dxfId="0">
      <pivotArea dataOnly="0" labelOnly="1" outline="0" axis="axisValues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Сводная таблица6" cacheId="13" dataOnRows="1" applyNumberFormats="0" applyBorderFormats="0" applyFontFormats="0" applyPatternFormats="0" applyAlignmentFormats="0" applyWidthHeightFormats="1" dataCaption="Родители: «Моя школа» (сумма ответов)" updatedVersion="6" minRefreshableVersion="3" itemPrintTitles="1" createdVersion="6" indent="0" outline="1" outlineData="1" multipleFieldFilters="0" chartFormat="1">
  <location ref="D6:E10" firstHeaderRow="1" firstDataRow="1" firstDataCol="1"/>
  <pivotFields count="161">
    <pivotField showAll="0"/>
    <pivotField showAll="0"/>
    <pivotField showAll="0"/>
    <pivotField showAll="0"/>
    <pivotField showAll="0"/>
    <pivotField name="Роль2" showAll="0" defaultSubtotal="0"/>
    <pivotField showAll="0"/>
    <pivotField showAll="0"/>
    <pivotField showAll="0"/>
    <pivotField showAll="0">
      <items count="15">
        <item m="1" x="10"/>
        <item m="1" x="3"/>
        <item m="1" x="6"/>
        <item m="1" x="13"/>
        <item m="1" x="4"/>
        <item m="1" x="8"/>
        <item m="1" x="12"/>
        <item m="1" x="5"/>
        <item m="1" x="9"/>
        <item m="1" x="11"/>
        <item m="1" x="7"/>
        <item m="1" x="2"/>
        <item m="1" x="1"/>
        <item x="0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dataField="1" showAll="0"/>
    <pivotField dataField="1" showAll="0"/>
    <pivotField dataField="1" showAll="0"/>
    <pivotField dataField="1" showAl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name="Пол" showAll="0">
      <items count="4">
        <item x="0"/>
        <item m="1" x="2"/>
        <item m="1" x="1"/>
        <item t="default"/>
      </items>
    </pivotField>
    <pivotField name="Роль" showAll="0">
      <items count="7">
        <item m="1" x="4"/>
        <item m="1" x="2"/>
        <item m="1" x="5"/>
        <item x="0"/>
        <item m="1" x="3"/>
        <item m="1" x="1"/>
        <item t="default"/>
      </items>
    </pivotField>
    <pivotField name="Возраст" showAll="0">
      <items count="7">
        <item x="1"/>
        <item x="0"/>
        <item m="1" x="5"/>
        <item m="1" x="3"/>
        <item m="1" x="4"/>
        <item m="1" x="2"/>
        <item t="default"/>
      </items>
    </pivotField>
    <pivotField showAll="0">
      <items count="3">
        <item m="1" x="1"/>
        <item x="0"/>
        <item t="default"/>
      </items>
    </pivotField>
    <pivotField showAll="0">
      <items count="3">
        <item m="1" x="1"/>
        <item x="0"/>
        <item t="default"/>
      </items>
    </pivotField>
    <pivotField showAll="0">
      <items count="3">
        <item x="0"/>
        <item m="1" x="1"/>
        <item t="default"/>
      </items>
    </pivotField>
    <pivotField showAll="0">
      <items count="3">
        <item m="1" x="1"/>
        <item x="0"/>
        <item t="default"/>
      </items>
    </pivotField>
    <pivotField showAll="0">
      <items count="3">
        <item m="1" x="1"/>
        <item x="0"/>
        <item t="default"/>
      </items>
    </pivotField>
    <pivotField showAll="0">
      <items count="3">
        <item m="1" x="1"/>
        <item x="0"/>
        <item t="default"/>
      </items>
    </pivotField>
    <pivotField showAll="0">
      <items count="3">
        <item m="1" x="1"/>
        <item x="0"/>
        <item t="default"/>
      </items>
    </pivotField>
    <pivotField name="С какого класса в этой школе" showAll="0"/>
  </pivotFields>
  <rowFields count="1">
    <field x="-2"/>
  </rowFields>
  <rowItems count="4">
    <i>
      <x/>
    </i>
    <i i="1">
      <x v="1"/>
    </i>
    <i i="2">
      <x v="2"/>
    </i>
    <i i="3">
      <x v="3"/>
    </i>
  </rowItems>
  <colItems count="1">
    <i/>
  </colItems>
  <dataFields count="4">
    <dataField name="Административный тип " fld="134" baseField="0" baseItem="0"/>
    <dataField name="Традиционалистский тип " fld="135" baseField="0" baseItem="0"/>
    <dataField name="Коллективистский тип " fld="136" baseField="0" baseItem="0"/>
    <dataField name="Индивидуалистический тип " fld="137" baseField="0" baseItem="0"/>
  </dataFields>
  <chartFormats count="5">
    <chartFormat chart="0" format="5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6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0" format="7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0" format="8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9">
      <pivotArea type="data" outline="0" fieldPosition="0">
        <references count="1">
          <reference field="4294967294" count="1" selected="0">
            <x v="3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3.xml><?xml version="1.0" encoding="utf-8"?>
<pivotTableDefinition xmlns="http://schemas.openxmlformats.org/spreadsheetml/2006/main" name="Сводная таблица5" cacheId="13" dataOnRows="1" applyNumberFormats="0" applyBorderFormats="0" applyFontFormats="0" applyPatternFormats="0" applyAlignmentFormats="0" applyWidthHeightFormats="1" dataCaption="Родители: «Я сам» (сумма ответов)" updatedVersion="6" minRefreshableVersion="3" itemPrintTitles="1" createdVersion="6" indent="0" outline="1" outlineData="1" multipleFieldFilters="0" chartFormat="2">
  <location ref="A6:B10" firstHeaderRow="1" firstDataRow="1" firstDataCol="1"/>
  <pivotFields count="161">
    <pivotField showAll="0"/>
    <pivotField showAll="0"/>
    <pivotField showAll="0"/>
    <pivotField showAll="0"/>
    <pivotField showAll="0"/>
    <pivotField name="Роль2" showAll="0" defaultSubtotal="0"/>
    <pivotField showAll="0"/>
    <pivotField showAll="0"/>
    <pivotField showAll="0"/>
    <pivotField showAll="0">
      <items count="15">
        <item m="1" x="10"/>
        <item m="1" x="3"/>
        <item m="1" x="6"/>
        <item m="1" x="13"/>
        <item m="1" x="4"/>
        <item m="1" x="8"/>
        <item m="1" x="12"/>
        <item m="1" x="5"/>
        <item m="1" x="9"/>
        <item m="1" x="11"/>
        <item m="1" x="7"/>
        <item m="1" x="2"/>
        <item m="1" x="1"/>
        <item x="0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dataField="1" showAll="0" defaultSubtotal="0"/>
    <pivotField dataField="1" showAll="0" defaultSubtotal="0"/>
    <pivotField dataField="1" showAll="0" defaultSubtotal="0"/>
    <pivotField dataField="1"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name="Пол" showAll="0">
      <items count="4">
        <item x="0"/>
        <item m="1" x="2"/>
        <item m="1" x="1"/>
        <item t="default"/>
      </items>
    </pivotField>
    <pivotField name="Роль" showAll="0">
      <items count="7">
        <item m="1" x="4"/>
        <item m="1" x="2"/>
        <item m="1" x="5"/>
        <item x="0"/>
        <item m="1" x="3"/>
        <item m="1" x="1"/>
        <item t="default"/>
      </items>
    </pivotField>
    <pivotField name="Возраст" showAll="0">
      <items count="7">
        <item x="1"/>
        <item x="0"/>
        <item m="1" x="5"/>
        <item m="1" x="3"/>
        <item m="1" x="4"/>
        <item m="1" x="2"/>
        <item t="default"/>
      </items>
    </pivotField>
    <pivotField showAll="0" defaultSubtotal="0">
      <items count="2">
        <item m="1" x="1"/>
        <item x="0"/>
      </items>
    </pivotField>
    <pivotField showAll="0" defaultSubtotal="0">
      <items count="2">
        <item m="1" x="1"/>
        <item x="0"/>
      </items>
    </pivotField>
    <pivotField showAll="0" defaultSubtotal="0">
      <items count="2">
        <item x="0"/>
        <item m="1" x="1"/>
      </items>
    </pivotField>
    <pivotField showAll="0" defaultSubtotal="0">
      <items count="2">
        <item m="1" x="1"/>
        <item x="0"/>
      </items>
    </pivotField>
    <pivotField showAll="0" defaultSubtotal="0">
      <items count="2">
        <item m="1" x="1"/>
        <item x="0"/>
      </items>
    </pivotField>
    <pivotField showAll="0" defaultSubtotal="0">
      <items count="2">
        <item m="1" x="1"/>
        <item x="0"/>
      </items>
    </pivotField>
    <pivotField showAll="0" defaultSubtotal="0">
      <items count="2">
        <item m="1" x="1"/>
        <item x="0"/>
      </items>
    </pivotField>
    <pivotField name="С какого класса в этой школе" showAll="0"/>
  </pivotFields>
  <rowFields count="1">
    <field x="-2"/>
  </rowFields>
  <rowItems count="4">
    <i>
      <x/>
    </i>
    <i i="1">
      <x v="1"/>
    </i>
    <i i="2">
      <x v="2"/>
    </i>
    <i i="3">
      <x v="3"/>
    </i>
  </rowItems>
  <colItems count="1">
    <i/>
  </colItems>
  <dataFields count="4">
    <dataField name="Административный тип " fld="64" baseField="0" baseItem="0"/>
    <dataField name="Традиционалистский тип " fld="65" baseField="0" baseItem="0"/>
    <dataField name="Коллективистский тип " fld="66" baseField="0" baseItem="0"/>
    <dataField name="Индивидуалистический тип " fld="67" baseField="0" baseItem="0"/>
  </dataFields>
  <chartFormats count="5">
    <chartFormat chart="1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2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1" format="3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1" format="4">
      <pivotArea type="data" outline="0" fieldPosition="0">
        <references count="1">
          <reference field="4294967294" count="1" selected="0">
            <x v="3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4.xml><?xml version="1.0" encoding="utf-8"?>
<pivotTableDefinition xmlns="http://schemas.openxmlformats.org/spreadsheetml/2006/main" name="Сводная таблица3" cacheId="13" dataOnRows="1" applyNumberFormats="0" applyBorderFormats="0" applyFontFormats="0" applyPatternFormats="0" applyAlignmentFormats="0" applyWidthHeightFormats="1" dataCaption="Родители: «Я сам» — жизнестойкость (сумма ответов)" updatedVersion="6" minRefreshableVersion="3" itemPrintTitles="1" createdVersion="6" indent="0" outline="1" outlineData="1" multipleFieldFilters="0" chartFormat="2">
  <location ref="A53:B57" firstHeaderRow="1" firstDataRow="1" firstDataCol="1"/>
  <pivotFields count="161">
    <pivotField showAll="0"/>
    <pivotField showAll="0"/>
    <pivotField showAll="0"/>
    <pivotField showAll="0"/>
    <pivotField showAll="0"/>
    <pivotField showAll="0" defaultSubtotal="0"/>
    <pivotField showAll="0"/>
    <pivotField showAll="0"/>
    <pivotField showAll="0"/>
    <pivotField showAll="0">
      <items count="15">
        <item m="1" x="10"/>
        <item m="1" x="3"/>
        <item m="1" x="6"/>
        <item m="1" x="13"/>
        <item m="1" x="4"/>
        <item m="1" x="8"/>
        <item m="1" x="12"/>
        <item m="1" x="5"/>
        <item m="1" x="9"/>
        <item m="1" x="11"/>
        <item m="1" x="7"/>
        <item m="1" x="2"/>
        <item m="1" x="1"/>
        <item x="0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dataField="1" showAll="0"/>
    <pivotField dataField="1" showAll="0"/>
    <pivotField dataField="1" showAll="0"/>
    <pivotField dataField="1"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>
      <items count="4">
        <item x="0"/>
        <item m="1" x="2"/>
        <item m="1" x="1"/>
        <item t="default"/>
      </items>
    </pivotField>
    <pivotField showAll="0">
      <items count="7">
        <item m="1" x="4"/>
        <item m="1" x="2"/>
        <item m="1" x="5"/>
        <item x="0"/>
        <item m="1" x="3"/>
        <item m="1" x="1"/>
        <item t="default"/>
      </items>
    </pivotField>
    <pivotField showAll="0">
      <items count="7">
        <item x="1"/>
        <item x="0"/>
        <item m="1" x="5"/>
        <item m="1" x="3"/>
        <item m="1" x="4"/>
        <item m="1" x="2"/>
        <item t="default"/>
      </items>
    </pivotField>
    <pivotField showAll="0">
      <items count="3">
        <item m="1" x="1"/>
        <item x="0"/>
        <item t="default"/>
      </items>
    </pivotField>
    <pivotField showAll="0">
      <items count="3">
        <item m="1" x="1"/>
        <item x="0"/>
        <item t="default"/>
      </items>
    </pivotField>
    <pivotField showAll="0">
      <items count="3">
        <item x="0"/>
        <item m="1" x="1"/>
        <item t="default"/>
      </items>
    </pivotField>
    <pivotField showAll="0">
      <items count="3">
        <item m="1" x="1"/>
        <item x="0"/>
        <item t="default"/>
      </items>
    </pivotField>
    <pivotField showAll="0">
      <items count="3">
        <item m="1" x="1"/>
        <item x="0"/>
        <item t="default"/>
      </items>
    </pivotField>
    <pivotField showAll="0">
      <items count="3">
        <item m="1" x="1"/>
        <item x="0"/>
        <item t="default"/>
      </items>
    </pivotField>
    <pivotField showAll="0">
      <items count="3">
        <item m="1" x="1"/>
        <item x="0"/>
        <item t="default"/>
      </items>
    </pivotField>
    <pivotField showAll="0"/>
  </pivotFields>
  <rowFields count="1">
    <field x="-2"/>
  </rowFields>
  <rowItems count="4">
    <i>
      <x/>
    </i>
    <i i="1">
      <x v="1"/>
    </i>
    <i i="2">
      <x v="2"/>
    </i>
    <i i="3">
      <x v="3"/>
    </i>
  </rowItems>
  <colItems count="1">
    <i/>
  </colItems>
  <dataFields count="4">
    <dataField name="Административный тип" fld="76" baseField="0" baseItem="0"/>
    <dataField name="Традиционалистский тип" fld="77" baseField="0" baseItem="0"/>
    <dataField name="Коллективистский тип" fld="78" baseField="0" baseItem="0"/>
    <dataField name="Индивидуалистический тип" fld="79" baseField="0" baseItem="0"/>
  </dataFields>
  <chartFormats count="5">
    <chartFormat chart="1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1" format="2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1" format="3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4">
      <pivotArea type="data" outline="0" fieldPosition="0">
        <references count="1">
          <reference field="4294967294" count="1" selected="0">
            <x v="3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5.xml><?xml version="1.0" encoding="utf-8"?>
<pivotTableDefinition xmlns="http://schemas.openxmlformats.org/spreadsheetml/2006/main" name="Сводная таблица2" cacheId="13" dataOnRows="1" applyNumberFormats="0" applyBorderFormats="0" applyFontFormats="0" applyPatternFormats="0" applyAlignmentFormats="0" applyWidthHeightFormats="1" dataCaption="Родители: «Моя школа» — достижение (сумма ответов)" updatedVersion="6" minRefreshableVersion="3" itemPrintTitles="1" createdVersion="6" indent="0" outline="1" outlineData="1" multipleFieldFilters="0" chartFormat="2">
  <location ref="D30:E34" firstHeaderRow="1" firstDataRow="1" firstDataCol="1"/>
  <pivotFields count="161">
    <pivotField showAll="0"/>
    <pivotField showAll="0"/>
    <pivotField showAll="0"/>
    <pivotField showAll="0"/>
    <pivotField showAll="0"/>
    <pivotField showAll="0" defaultSubtotal="0"/>
    <pivotField showAll="0"/>
    <pivotField showAll="0"/>
    <pivotField showAll="0"/>
    <pivotField showAll="0">
      <items count="15">
        <item m="1" x="10"/>
        <item m="1" x="3"/>
        <item m="1" x="6"/>
        <item m="1" x="13"/>
        <item m="1" x="4"/>
        <item m="1" x="8"/>
        <item m="1" x="12"/>
        <item m="1" x="5"/>
        <item m="1" x="9"/>
        <item m="1" x="11"/>
        <item m="1" x="7"/>
        <item m="1" x="2"/>
        <item m="1" x="1"/>
        <item x="0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dataField="1" showAll="0"/>
    <pivotField dataField="1" showAll="0"/>
    <pivotField dataField="1" showAll="0"/>
    <pivotField dataField="1" showAll="0"/>
    <pivotField showAll="0"/>
    <pivotField showAll="0"/>
    <pivotField showAll="0"/>
    <pivotField showAll="0"/>
    <pivotField showAll="0">
      <items count="4">
        <item x="0"/>
        <item m="1" x="2"/>
        <item m="1" x="1"/>
        <item t="default"/>
      </items>
    </pivotField>
    <pivotField showAll="0">
      <items count="7">
        <item m="1" x="4"/>
        <item m="1" x="2"/>
        <item m="1" x="5"/>
        <item x="0"/>
        <item m="1" x="3"/>
        <item m="1" x="1"/>
        <item t="default"/>
      </items>
    </pivotField>
    <pivotField showAll="0">
      <items count="7">
        <item x="1"/>
        <item x="0"/>
        <item m="1" x="5"/>
        <item m="1" x="3"/>
        <item m="1" x="4"/>
        <item m="1" x="2"/>
        <item t="default"/>
      </items>
    </pivotField>
    <pivotField showAll="0">
      <items count="3">
        <item m="1" x="1"/>
        <item x="0"/>
        <item t="default"/>
      </items>
    </pivotField>
    <pivotField showAll="0">
      <items count="3">
        <item m="1" x="1"/>
        <item x="0"/>
        <item t="default"/>
      </items>
    </pivotField>
    <pivotField showAll="0">
      <items count="3">
        <item x="0"/>
        <item m="1" x="1"/>
        <item t="default"/>
      </items>
    </pivotField>
    <pivotField showAll="0">
      <items count="3">
        <item m="1" x="1"/>
        <item x="0"/>
        <item t="default"/>
      </items>
    </pivotField>
    <pivotField showAll="0">
      <items count="3">
        <item m="1" x="1"/>
        <item x="0"/>
        <item t="default"/>
      </items>
    </pivotField>
    <pivotField showAll="0">
      <items count="3">
        <item m="1" x="1"/>
        <item x="0"/>
        <item t="default"/>
      </items>
    </pivotField>
    <pivotField showAll="0">
      <items count="3">
        <item m="1" x="1"/>
        <item x="0"/>
        <item t="default"/>
      </items>
    </pivotField>
    <pivotField showAll="0"/>
  </pivotFields>
  <rowFields count="1">
    <field x="-2"/>
  </rowFields>
  <rowItems count="4">
    <i>
      <x/>
    </i>
    <i i="1">
      <x v="1"/>
    </i>
    <i i="2">
      <x v="2"/>
    </i>
    <i i="3">
      <x v="3"/>
    </i>
  </rowItems>
  <colItems count="1">
    <i/>
  </colItems>
  <dataFields count="4">
    <dataField name="Административный тип" fld="142" baseField="0" baseItem="0"/>
    <dataField name="Традиционалистский тип" fld="143" baseField="0" baseItem="0"/>
    <dataField name="Коллективистский тип" fld="144" baseField="0" baseItem="0"/>
    <dataField name="Индивидуалистический тип" fld="145" baseField="0" baseItem="0"/>
  </dataFields>
  <chartFormats count="5">
    <chartFormat chart="1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1" format="2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1" format="3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4">
      <pivotArea type="data" outline="0" fieldPosition="0">
        <references count="1">
          <reference field="4294967294" count="1" selected="0">
            <x v="3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6.xml><?xml version="1.0" encoding="utf-8"?>
<pivotTableDefinition xmlns="http://schemas.openxmlformats.org/spreadsheetml/2006/main" name="Сводная таблица1" cacheId="13" dataOnRows="1" applyNumberFormats="0" applyBorderFormats="0" applyFontFormats="0" applyPatternFormats="0" applyAlignmentFormats="0" applyWidthHeightFormats="1" dataCaption="Родители: «Я сам» — достижение (сумма ответов)" updatedVersion="6" minRefreshableVersion="3" itemPrintTitles="1" createdVersion="6" indent="0" outline="1" outlineData="1" multipleFieldFilters="0" chartFormat="2">
  <location ref="A30:B34" firstHeaderRow="1" firstDataRow="1" firstDataCol="1"/>
  <pivotFields count="161">
    <pivotField showAll="0"/>
    <pivotField showAll="0"/>
    <pivotField showAll="0"/>
    <pivotField showAll="0"/>
    <pivotField showAll="0"/>
    <pivotField showAll="0" defaultSubtotal="0"/>
    <pivotField showAll="0"/>
    <pivotField showAll="0"/>
    <pivotField showAll="0"/>
    <pivotField showAll="0">
      <items count="15">
        <item m="1" x="10"/>
        <item m="1" x="3"/>
        <item m="1" x="6"/>
        <item m="1" x="13"/>
        <item m="1" x="4"/>
        <item m="1" x="8"/>
        <item m="1" x="12"/>
        <item m="1" x="5"/>
        <item m="1" x="9"/>
        <item m="1" x="11"/>
        <item m="1" x="7"/>
        <item m="1" x="2"/>
        <item m="1" x="1"/>
        <item x="0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dataField="1" showAll="0"/>
    <pivotField dataField="1" showAll="0"/>
    <pivotField dataField="1" showAll="0"/>
    <pivotField dataField="1"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>
      <items count="4">
        <item x="0"/>
        <item m="1" x="2"/>
        <item m="1" x="1"/>
        <item t="default"/>
      </items>
    </pivotField>
    <pivotField showAll="0">
      <items count="7">
        <item m="1" x="4"/>
        <item m="1" x="2"/>
        <item m="1" x="5"/>
        <item x="0"/>
        <item m="1" x="3"/>
        <item m="1" x="1"/>
        <item t="default"/>
      </items>
    </pivotField>
    <pivotField showAll="0">
      <items count="7">
        <item x="1"/>
        <item x="0"/>
        <item m="1" x="5"/>
        <item m="1" x="3"/>
        <item m="1" x="4"/>
        <item m="1" x="2"/>
        <item t="default"/>
      </items>
    </pivotField>
    <pivotField showAll="0">
      <items count="3">
        <item m="1" x="1"/>
        <item x="0"/>
        <item t="default"/>
      </items>
    </pivotField>
    <pivotField showAll="0">
      <items count="3">
        <item m="1" x="1"/>
        <item x="0"/>
        <item t="default"/>
      </items>
    </pivotField>
    <pivotField showAll="0">
      <items count="3">
        <item x="0"/>
        <item m="1" x="1"/>
        <item t="default"/>
      </items>
    </pivotField>
    <pivotField showAll="0">
      <items count="3">
        <item m="1" x="1"/>
        <item x="0"/>
        <item t="default"/>
      </items>
    </pivotField>
    <pivotField showAll="0">
      <items count="3">
        <item m="1" x="1"/>
        <item x="0"/>
        <item t="default"/>
      </items>
    </pivotField>
    <pivotField showAll="0">
      <items count="3">
        <item m="1" x="1"/>
        <item x="0"/>
        <item t="default"/>
      </items>
    </pivotField>
    <pivotField showAll="0">
      <items count="3">
        <item m="1" x="1"/>
        <item x="0"/>
        <item t="default"/>
      </items>
    </pivotField>
    <pivotField showAll="0"/>
  </pivotFields>
  <rowFields count="1">
    <field x="-2"/>
  </rowFields>
  <rowItems count="4">
    <i>
      <x/>
    </i>
    <i i="1">
      <x v="1"/>
    </i>
    <i i="2">
      <x v="2"/>
    </i>
    <i i="3">
      <x v="3"/>
    </i>
  </rowItems>
  <colItems count="1">
    <i/>
  </colItems>
  <dataFields count="4">
    <dataField name="Административный тип" fld="72" baseField="0" baseItem="0"/>
    <dataField name="Традиционалистский тип" fld="73" baseField="0" baseItem="0"/>
    <dataField name="Коллективистский тип" fld="74" baseField="0" baseItem="0"/>
    <dataField name="Индивидуалистический тип" fld="75" baseField="0" baseItem="0"/>
  </dataFields>
  <chartFormats count="5">
    <chartFormat chart="1" format="1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1" format="2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1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4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5">
      <pivotArea type="data" outline="0" fieldPosition="0">
        <references count="1">
          <reference field="4294967294" count="1" selected="0">
            <x v="3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7.xml><?xml version="1.0" encoding="utf-8"?>
<pivotTableDefinition xmlns="http://schemas.openxmlformats.org/spreadsheetml/2006/main" name="Сводная таблица5" cacheId="13" dataOnRows="1" applyNumberFormats="0" applyBorderFormats="0" applyFontFormats="0" applyPatternFormats="0" applyAlignmentFormats="0" applyWidthHeightFormats="1" dataCaption="Родители: «Я сам» — выбор (сумма ответов)" updatedVersion="6" minRefreshableVersion="3" itemPrintTitles="1" createdVersion="6" indent="0" outline="1" outlineData="1" multipleFieldFilters="0" chartFormat="5">
  <location ref="A7:B11" firstHeaderRow="1" firstDataRow="1" firstDataCol="1"/>
  <pivotFields count="161">
    <pivotField showAll="0"/>
    <pivotField showAll="0"/>
    <pivotField showAll="0"/>
    <pivotField showAll="0"/>
    <pivotField showAll="0"/>
    <pivotField name="Роль2" showAll="0" defaultSubtotal="0"/>
    <pivotField showAll="0"/>
    <pivotField showAll="0"/>
    <pivotField showAll="0"/>
    <pivotField showAll="0">
      <items count="15">
        <item m="1" x="10"/>
        <item m="1" x="3"/>
        <item m="1" x="6"/>
        <item m="1" x="13"/>
        <item m="1" x="4"/>
        <item m="1" x="8"/>
        <item m="1" x="12"/>
        <item m="1" x="5"/>
        <item m="1" x="9"/>
        <item m="1" x="11"/>
        <item m="1" x="7"/>
        <item m="1" x="2"/>
        <item m="1" x="1"/>
        <item x="0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 defaultSubtotal="0"/>
    <pivotField showAll="0" defaultSubtotal="0"/>
    <pivotField showAll="0" defaultSubtotal="0"/>
    <pivotField showAll="0" defaultSubtotal="0"/>
    <pivotField dataField="1" showAll="0" defaultSubtotal="0"/>
    <pivotField dataField="1" showAll="0" defaultSubtotal="0"/>
    <pivotField dataField="1" showAll="0" defaultSubtotal="0"/>
    <pivotField dataField="1"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name="Пол" showAll="0">
      <items count="4">
        <item x="0"/>
        <item m="1" x="2"/>
        <item m="1" x="1"/>
        <item t="default"/>
      </items>
    </pivotField>
    <pivotField name="Роль" showAll="0">
      <items count="7">
        <item m="1" x="4"/>
        <item m="1" x="2"/>
        <item m="1" x="5"/>
        <item x="0"/>
        <item m="1" x="3"/>
        <item m="1" x="1"/>
        <item t="default"/>
      </items>
    </pivotField>
    <pivotField name="Возраст" showAll="0">
      <items count="7">
        <item x="1"/>
        <item x="0"/>
        <item m="1" x="5"/>
        <item m="1" x="3"/>
        <item m="1" x="4"/>
        <item m="1" x="2"/>
        <item t="default"/>
      </items>
    </pivotField>
    <pivotField showAll="0" defaultSubtotal="0">
      <items count="2">
        <item m="1" x="1"/>
        <item x="0"/>
      </items>
    </pivotField>
    <pivotField showAll="0" defaultSubtotal="0">
      <items count="2">
        <item m="1" x="1"/>
        <item x="0"/>
      </items>
    </pivotField>
    <pivotField showAll="0" defaultSubtotal="0">
      <items count="2">
        <item x="0"/>
        <item m="1" x="1"/>
      </items>
    </pivotField>
    <pivotField showAll="0" defaultSubtotal="0">
      <items count="2">
        <item m="1" x="1"/>
        <item x="0"/>
      </items>
    </pivotField>
    <pivotField showAll="0" defaultSubtotal="0">
      <items count="2">
        <item m="1" x="1"/>
        <item x="0"/>
      </items>
    </pivotField>
    <pivotField showAll="0" defaultSubtotal="0">
      <items count="2">
        <item m="1" x="1"/>
        <item x="0"/>
      </items>
    </pivotField>
    <pivotField showAll="0" defaultSubtotal="0">
      <items count="2">
        <item m="1" x="1"/>
        <item x="0"/>
      </items>
    </pivotField>
    <pivotField name="С какого класса в этой школе" showAll="0"/>
  </pivotFields>
  <rowFields count="1">
    <field x="-2"/>
  </rowFields>
  <rowItems count="4">
    <i>
      <x/>
    </i>
    <i i="1">
      <x v="1"/>
    </i>
    <i i="2">
      <x v="2"/>
    </i>
    <i i="3">
      <x v="3"/>
    </i>
  </rowItems>
  <colItems count="1">
    <i/>
  </colItems>
  <dataFields count="4">
    <dataField name="Административный тип" fld="68" baseField="0" baseItem="0"/>
    <dataField name="Традиционалистский тип" fld="69" baseField="0" baseItem="0"/>
    <dataField name="Коллективистский тип" fld="70" baseField="0" baseItem="0"/>
    <dataField name="Индивидуалистический тип" fld="71" baseField="0" baseItem="0"/>
  </dataFields>
  <chartFormats count="5">
    <chartFormat chart="4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4" format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4" format="2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4" format="3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4" format="4">
      <pivotArea type="data" outline="0" fieldPosition="0">
        <references count="1">
          <reference field="4294967294" count="1" selected="0">
            <x v="3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8.xml><?xml version="1.0" encoding="utf-8"?>
<pivotTableDefinition xmlns="http://schemas.openxmlformats.org/spreadsheetml/2006/main" name="Сводная таблица6" cacheId="13" dataOnRows="1" applyNumberFormats="0" applyBorderFormats="0" applyFontFormats="0" applyPatternFormats="0" applyAlignmentFormats="0" applyWidthHeightFormats="1" dataCaption="Родители: «Моя школа» — выбор (сумма ответов)" updatedVersion="6" minRefreshableVersion="3" itemPrintTitles="1" createdVersion="6" indent="0" outline="1" outlineData="1" multipleFieldFilters="0" chartFormat="4">
  <location ref="D7:E11" firstHeaderRow="1" firstDataRow="1" firstDataCol="1"/>
  <pivotFields count="161">
    <pivotField showAll="0"/>
    <pivotField showAll="0"/>
    <pivotField showAll="0"/>
    <pivotField showAll="0"/>
    <pivotField showAll="0"/>
    <pivotField name="Роль2" showAll="0" defaultSubtotal="0"/>
    <pivotField showAll="0"/>
    <pivotField showAll="0"/>
    <pivotField showAll="0"/>
    <pivotField showAll="0">
      <items count="15">
        <item m="1" x="10"/>
        <item m="1" x="3"/>
        <item m="1" x="6"/>
        <item m="1" x="13"/>
        <item m="1" x="4"/>
        <item m="1" x="8"/>
        <item m="1" x="12"/>
        <item m="1" x="5"/>
        <item m="1" x="9"/>
        <item m="1" x="11"/>
        <item m="1" x="7"/>
        <item m="1" x="2"/>
        <item m="1" x="1"/>
        <item x="0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dataField="1" showAll="0" defaultSubtotal="0"/>
    <pivotField dataField="1" showAll="0" defaultSubtotal="0"/>
    <pivotField dataField="1" showAll="0" defaultSubtotal="0"/>
    <pivotField dataField="1"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name="Пол" showAll="0">
      <items count="4">
        <item x="0"/>
        <item m="1" x="2"/>
        <item m="1" x="1"/>
        <item t="default"/>
      </items>
    </pivotField>
    <pivotField name="Роль" showAll="0">
      <items count="7">
        <item m="1" x="4"/>
        <item m="1" x="2"/>
        <item m="1" x="5"/>
        <item x="0"/>
        <item m="1" x="3"/>
        <item m="1" x="1"/>
        <item t="default"/>
      </items>
    </pivotField>
    <pivotField name="Возраст" showAll="0">
      <items count="7">
        <item x="1"/>
        <item x="0"/>
        <item m="1" x="5"/>
        <item m="1" x="3"/>
        <item m="1" x="4"/>
        <item m="1" x="2"/>
        <item t="default"/>
      </items>
    </pivotField>
    <pivotField showAll="0">
      <items count="3">
        <item m="1" x="1"/>
        <item x="0"/>
        <item t="default"/>
      </items>
    </pivotField>
    <pivotField showAll="0">
      <items count="3">
        <item m="1" x="1"/>
        <item x="0"/>
        <item t="default"/>
      </items>
    </pivotField>
    <pivotField showAll="0">
      <items count="3">
        <item x="0"/>
        <item m="1" x="1"/>
        <item t="default"/>
      </items>
    </pivotField>
    <pivotField showAll="0">
      <items count="3">
        <item m="1" x="1"/>
        <item x="0"/>
        <item t="default"/>
      </items>
    </pivotField>
    <pivotField showAll="0">
      <items count="3">
        <item m="1" x="1"/>
        <item x="0"/>
        <item t="default"/>
      </items>
    </pivotField>
    <pivotField showAll="0">
      <items count="3">
        <item m="1" x="1"/>
        <item x="0"/>
        <item t="default"/>
      </items>
    </pivotField>
    <pivotField showAll="0">
      <items count="3">
        <item m="1" x="1"/>
        <item x="0"/>
        <item t="default"/>
      </items>
    </pivotField>
    <pivotField name="С какого класса в этой школе" showAll="0"/>
  </pivotFields>
  <rowFields count="1">
    <field x="-2"/>
  </rowFields>
  <rowItems count="4">
    <i>
      <x/>
    </i>
    <i i="1">
      <x v="1"/>
    </i>
    <i i="2">
      <x v="2"/>
    </i>
    <i i="3">
      <x v="3"/>
    </i>
  </rowItems>
  <colItems count="1">
    <i/>
  </colItems>
  <dataFields count="4">
    <dataField name="Административный тип" fld="138" baseField="0" baseItem="0"/>
    <dataField name="Традиционалистский тип" fld="139" baseField="0" baseItem="0"/>
    <dataField name="Коллективистский тип" fld="140" baseField="0" baseItem="0"/>
    <dataField name="Индивидуалистический тип" fld="141" baseField="0" baseItem="0"/>
  </dataFields>
  <chartFormats count="5">
    <chartFormat chart="3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" format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3" format="2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3" format="3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" format="4">
      <pivotArea type="data" outline="0" fieldPosition="0">
        <references count="1">
          <reference field="4294967294" count="1" selected="0">
            <x v="3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9.xml><?xml version="1.0" encoding="utf-8"?>
<pivotTableDefinition xmlns="http://schemas.openxmlformats.org/spreadsheetml/2006/main" name="Сводная таблица4" cacheId="13" dataOnRows="1" applyNumberFormats="0" applyBorderFormats="0" applyFontFormats="0" applyPatternFormats="0" applyAlignmentFormats="0" applyWidthHeightFormats="1" dataCaption="Родители: «Моя школа» — жизнестойкость (сумма ответов)" updatedVersion="6" minRefreshableVersion="3" itemPrintTitles="1" createdVersion="6" indent="0" outline="1" outlineData="1" multipleFieldFilters="0" chartFormat="3">
  <location ref="D53:E57" firstHeaderRow="1" firstDataRow="1" firstDataCol="1"/>
  <pivotFields count="161">
    <pivotField showAll="0"/>
    <pivotField showAll="0"/>
    <pivotField showAll="0"/>
    <pivotField showAll="0"/>
    <pivotField showAll="0"/>
    <pivotField showAll="0" defaultSubtotal="0"/>
    <pivotField showAll="0"/>
    <pivotField showAll="0"/>
    <pivotField showAll="0"/>
    <pivotField showAll="0">
      <items count="15">
        <item m="1" x="10"/>
        <item m="1" x="3"/>
        <item m="1" x="6"/>
        <item m="1" x="13"/>
        <item m="1" x="4"/>
        <item m="1" x="8"/>
        <item m="1" x="12"/>
        <item m="1" x="5"/>
        <item m="1" x="9"/>
        <item m="1" x="11"/>
        <item m="1" x="7"/>
        <item m="1" x="2"/>
        <item m="1" x="1"/>
        <item x="0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dataField="1" showAll="0"/>
    <pivotField dataField="1" showAll="0"/>
    <pivotField dataField="1" showAll="0"/>
    <pivotField dataField="1" showAll="0"/>
    <pivotField showAll="0">
      <items count="4">
        <item x="0"/>
        <item m="1" x="2"/>
        <item m="1" x="1"/>
        <item t="default"/>
      </items>
    </pivotField>
    <pivotField showAll="0">
      <items count="7">
        <item m="1" x="4"/>
        <item m="1" x="2"/>
        <item m="1" x="5"/>
        <item x="0"/>
        <item m="1" x="3"/>
        <item m="1" x="1"/>
        <item t="default"/>
      </items>
    </pivotField>
    <pivotField showAll="0">
      <items count="7">
        <item x="1"/>
        <item x="0"/>
        <item m="1" x="5"/>
        <item m="1" x="3"/>
        <item m="1" x="4"/>
        <item m="1" x="2"/>
        <item t="default"/>
      </items>
    </pivotField>
    <pivotField showAll="0">
      <items count="3">
        <item m="1" x="1"/>
        <item x="0"/>
        <item t="default"/>
      </items>
    </pivotField>
    <pivotField showAll="0">
      <items count="3">
        <item m="1" x="1"/>
        <item x="0"/>
        <item t="default"/>
      </items>
    </pivotField>
    <pivotField showAll="0">
      <items count="3">
        <item x="0"/>
        <item m="1" x="1"/>
        <item t="default"/>
      </items>
    </pivotField>
    <pivotField showAll="0">
      <items count="3">
        <item m="1" x="1"/>
        <item x="0"/>
        <item t="default"/>
      </items>
    </pivotField>
    <pivotField showAll="0">
      <items count="3">
        <item m="1" x="1"/>
        <item x="0"/>
        <item t="default"/>
      </items>
    </pivotField>
    <pivotField showAll="0">
      <items count="3">
        <item m="1" x="1"/>
        <item x="0"/>
        <item t="default"/>
      </items>
    </pivotField>
    <pivotField showAll="0">
      <items count="3">
        <item m="1" x="1"/>
        <item x="0"/>
        <item t="default"/>
      </items>
    </pivotField>
    <pivotField showAll="0"/>
  </pivotFields>
  <rowFields count="1">
    <field x="-2"/>
  </rowFields>
  <rowItems count="4">
    <i>
      <x/>
    </i>
    <i i="1">
      <x v="1"/>
    </i>
    <i i="2">
      <x v="2"/>
    </i>
    <i i="3">
      <x v="3"/>
    </i>
  </rowItems>
  <colItems count="1">
    <i/>
  </colItems>
  <dataFields count="4">
    <dataField name="Административный тип" fld="146" baseField="0" baseItem="0"/>
    <dataField name="Традиционалистский тип" fld="147" baseField="0" baseItem="0"/>
    <dataField name="Коллективистский тип" fld="148" baseField="0" baseItem="0"/>
    <dataField name="Индивидуалистический тип" fld="149" baseField="0" baseItem="0"/>
  </dataFields>
  <chartFormats count="5">
    <chartFormat chart="2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2" format="2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2" format="3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4">
      <pivotArea type="data" outline="0" fieldPosition="0">
        <references count="1">
          <reference field="4294967294" count="1" selected="0">
            <x v="3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slicerCaches/slicerCache1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Срез_Выберите_школу__в_которой_учится_ваш_ребенок__Выпадающий_список" sourceName="Выберите школу, в которой учится ваш ребенок (Выпадающий список)">
  <pivotTables>
    <pivotTable tabId="3" name="Сводная таблица6"/>
    <pivotTable tabId="3" name="Сводная таблица5"/>
    <pivotTable tabId="7" name="Сводная таблица1"/>
    <pivotTable tabId="7" name="Сводная таблица2"/>
    <pivotTable tabId="7" name="Сводная таблица3"/>
    <pivotTable tabId="7" name="Сводная таблица4"/>
    <pivotTable tabId="7" name="Сводная таблица5"/>
    <pivotTable tabId="7" name="Сводная таблица6"/>
    <pivotTable tabId="3" name="Сводная таблица1"/>
  </pivotTables>
  <data>
    <tabular pivotCacheId="1">
      <items count="14">
        <i x="0" s="1"/>
        <i x="10" s="1" nd="1"/>
        <i x="3" s="1" nd="1"/>
        <i x="6" s="1" nd="1"/>
        <i x="13" s="1" nd="1"/>
        <i x="4" s="1" nd="1"/>
        <i x="8" s="1" nd="1"/>
        <i x="12" s="1" nd="1"/>
        <i x="5" s="1" nd="1"/>
        <i x="9" s="1" nd="1"/>
        <i x="11" s="1" nd="1"/>
        <i x="7" s="1" nd="1"/>
        <i x="2" s="1" nd="1"/>
        <i x="1" s="1" nd="1"/>
      </items>
    </tabular>
  </data>
  <extLst>
    <x:ext xmlns:x15="http://schemas.microsoft.com/office/spreadsheetml/2010/11/main" uri="{470722E0-AACD-4C17-9CDC-17EF765DBC7E}">
      <x15:slicerCacheHideItemsWithNoData/>
    </x:ext>
  </extLst>
</slicerCacheDefinition>
</file>

<file path=xl/slicerCaches/slicerCache10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Срез_В_10_м_классе" sourceName="В 10-м классе">
  <pivotTables>
    <pivotTable tabId="3" name="Сводная таблица6"/>
    <pivotTable tabId="3" name="Сводная таблица5"/>
    <pivotTable tabId="7" name="Сводная таблица1"/>
    <pivotTable tabId="7" name="Сводная таблица2"/>
    <pivotTable tabId="7" name="Сводная таблица3"/>
    <pivotTable tabId="7" name="Сводная таблица4"/>
    <pivotTable tabId="7" name="Сводная таблица5"/>
    <pivotTable tabId="7" name="Сводная таблица6"/>
    <pivotTable tabId="3" name="Сводная таблица1"/>
  </pivotTables>
  <data>
    <tabular pivotCacheId="1">
      <items count="2">
        <i x="0" s="1"/>
        <i x="1" s="1" nd="1"/>
      </items>
    </tabular>
  </data>
  <extLst>
    <x:ext xmlns:x15="http://schemas.microsoft.com/office/spreadsheetml/2010/11/main" uri="{470722E0-AACD-4C17-9CDC-17EF765DBC7E}">
      <x15:slicerCacheHideItemsWithNoData/>
    </x:ext>
  </extLst>
</slicerCacheDefinition>
</file>

<file path=xl/slicerCaches/slicerCache11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Срез_В_11_м_классе" sourceName="В 11-м классе">
  <pivotTables>
    <pivotTable tabId="3" name="Сводная таблица6"/>
    <pivotTable tabId="3" name="Сводная таблица5"/>
    <pivotTable tabId="7" name="Сводная таблица1"/>
    <pivotTable tabId="7" name="Сводная таблица3"/>
    <pivotTable tabId="7" name="Сводная таблица4"/>
    <pivotTable tabId="7" name="Сводная таблица5"/>
    <pivotTable tabId="7" name="Сводная таблица6"/>
    <pivotTable tabId="3" name="Сводная таблица1"/>
    <pivotTable tabId="7" name="Сводная таблица2"/>
  </pivotTables>
  <data>
    <tabular pivotCacheId="1">
      <items count="2">
        <i x="0" s="1"/>
        <i x="1" s="1" nd="1"/>
      </items>
    </tabular>
  </data>
  <extLst>
    <x:ext xmlns:x15="http://schemas.microsoft.com/office/spreadsheetml/2010/11/main" uri="{470722E0-AACD-4C17-9CDC-17EF765DBC7E}">
      <x15:slicerCacheHideItemsWithNoData/>
    </x:ext>
  </extLst>
</slicerCacheDefinition>
</file>

<file path=xl/slicerCaches/slicerCache2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Срез_1._Ваш_пол__Одиночный_выбор" sourceName="1. Ваш пол (Одиночный выбор)">
  <pivotTables>
    <pivotTable tabId="3" name="Сводная таблица6"/>
    <pivotTable tabId="3" name="Сводная таблица5"/>
    <pivotTable tabId="7" name="Сводная таблица1"/>
    <pivotTable tabId="7" name="Сводная таблица2"/>
    <pivotTable tabId="7" name="Сводная таблица3"/>
    <pivotTable tabId="7" name="Сводная таблица4"/>
    <pivotTable tabId="7" name="Сводная таблица5"/>
    <pivotTable tabId="7" name="Сводная таблица6"/>
    <pivotTable tabId="3" name="Сводная таблица1"/>
  </pivotTables>
  <data>
    <tabular pivotCacheId="1">
      <items count="3">
        <i x="0" s="1"/>
        <i x="2" s="1" nd="1"/>
        <i x="1" s="1" nd="1"/>
      </items>
    </tabular>
  </data>
  <extLst>
    <x:ext xmlns:x15="http://schemas.microsoft.com/office/spreadsheetml/2010/11/main" uri="{470722E0-AACD-4C17-9CDC-17EF765DBC7E}">
      <x15:slicerCacheHideItemsWithNoData/>
    </x:ext>
  </extLst>
</slicerCacheDefinition>
</file>

<file path=xl/slicerCaches/slicerCache3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Срез_2._Кем_вы_приходитесь_ребенку?__Одиночный_выбор" sourceName="2. Кем вы приходитесь ребенку? (Одиночный выбор)">
  <pivotTables>
    <pivotTable tabId="3" name="Сводная таблица6"/>
    <pivotTable tabId="3" name="Сводная таблица5"/>
    <pivotTable tabId="7" name="Сводная таблица1"/>
    <pivotTable tabId="7" name="Сводная таблица2"/>
    <pivotTable tabId="7" name="Сводная таблица3"/>
    <pivotTable tabId="7" name="Сводная таблица4"/>
    <pivotTable tabId="7" name="Сводная таблица5"/>
    <pivotTable tabId="7" name="Сводная таблица6"/>
    <pivotTable tabId="3" name="Сводная таблица1"/>
  </pivotTables>
  <data>
    <tabular pivotCacheId="1">
      <items count="6">
        <i x="0" s="1"/>
        <i x="4" s="1" nd="1"/>
        <i x="2" s="1" nd="1"/>
        <i x="5" s="1" nd="1"/>
        <i x="3" s="1" nd="1"/>
        <i x="1" s="1" nd="1"/>
      </items>
    </tabular>
  </data>
  <extLst>
    <x:ext xmlns:x15="http://schemas.microsoft.com/office/spreadsheetml/2010/11/main" uri="{470722E0-AACD-4C17-9CDC-17EF765DBC7E}">
      <x15:slicerCacheHideItemsWithNoData/>
    </x:ext>
  </extLst>
</slicerCacheDefinition>
</file>

<file path=xl/slicerCaches/slicerCache4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Срез_3._Сколько_вам_лет?__Одиночный_выбор" sourceName="3. Сколько вам лет? (Одиночный выбор)">
  <pivotTables>
    <pivotTable tabId="3" name="Сводная таблица6"/>
    <pivotTable tabId="3" name="Сводная таблица5"/>
    <pivotTable tabId="7" name="Сводная таблица1"/>
    <pivotTable tabId="7" name="Сводная таблица2"/>
    <pivotTable tabId="7" name="Сводная таблица3"/>
    <pivotTable tabId="7" name="Сводная таблица4"/>
    <pivotTable tabId="7" name="Сводная таблица5"/>
    <pivotTable tabId="7" name="Сводная таблица6"/>
    <pivotTable tabId="3" name="Сводная таблица1"/>
  </pivotTables>
  <data>
    <tabular pivotCacheId="1">
      <items count="6">
        <i x="1" s="1"/>
        <i x="0" s="1"/>
        <i x="5" s="1" nd="1"/>
        <i x="3" s="1" nd="1"/>
        <i x="4" s="1" nd="1"/>
        <i x="2" s="1" nd="1"/>
      </items>
    </tabular>
  </data>
  <extLst>
    <x:ext xmlns:x15="http://schemas.microsoft.com/office/spreadsheetml/2010/11/main" uri="{470722E0-AACD-4C17-9CDC-17EF765DBC7E}">
      <x15:slicerCacheHideItemsWithNoData/>
    </x:ext>
  </extLst>
</slicerCacheDefinition>
</file>

<file path=xl/slicerCaches/slicerCache5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Срез_В_начальной_школе__1–4_е_классы" sourceName="В начальной школе (1–4-е классы)">
  <pivotTables>
    <pivotTable tabId="3" name="Сводная таблица6"/>
    <pivotTable tabId="3" name="Сводная таблица5"/>
    <pivotTable tabId="7" name="Сводная таблица1"/>
    <pivotTable tabId="7" name="Сводная таблица2"/>
    <pivotTable tabId="7" name="Сводная таблица3"/>
    <pivotTable tabId="7" name="Сводная таблица4"/>
    <pivotTable tabId="7" name="Сводная таблица5"/>
    <pivotTable tabId="7" name="Сводная таблица6"/>
    <pivotTable tabId="3" name="Сводная таблица1"/>
  </pivotTables>
  <data>
    <tabular pivotCacheId="1">
      <items count="2">
        <i x="0" s="1"/>
        <i x="1" s="1" nd="1"/>
      </items>
    </tabular>
  </data>
  <extLst>
    <x:ext xmlns:x15="http://schemas.microsoft.com/office/spreadsheetml/2010/11/main" uri="{470722E0-AACD-4C17-9CDC-17EF765DBC7E}">
      <x15:slicerCacheHideItemsWithNoData/>
    </x:ext>
  </extLst>
</slicerCacheDefinition>
</file>

<file path=xl/slicerCaches/slicerCache6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Срез_В_5–6_м_классе" sourceName="В 5–6-м классе">
  <pivotTables>
    <pivotTable tabId="3" name="Сводная таблица6"/>
    <pivotTable tabId="3" name="Сводная таблица5"/>
    <pivotTable tabId="7" name="Сводная таблица1"/>
    <pivotTable tabId="7" name="Сводная таблица2"/>
    <pivotTable tabId="7" name="Сводная таблица3"/>
    <pivotTable tabId="7" name="Сводная таблица4"/>
    <pivotTable tabId="7" name="Сводная таблица5"/>
    <pivotTable tabId="7" name="Сводная таблица6"/>
    <pivotTable tabId="3" name="Сводная таблица1"/>
  </pivotTables>
  <data>
    <tabular pivotCacheId="1">
      <items count="2">
        <i x="0" s="1"/>
        <i x="1" s="1" nd="1"/>
      </items>
    </tabular>
  </data>
  <extLst>
    <x:ext xmlns:x15="http://schemas.microsoft.com/office/spreadsheetml/2010/11/main" uri="{470722E0-AACD-4C17-9CDC-17EF765DBC7E}">
      <x15:slicerCacheHideItemsWithNoData/>
    </x:ext>
  </extLst>
</slicerCacheDefinition>
</file>

<file path=xl/slicerCaches/slicerCache7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Срез_В_7_м_классе" sourceName="В 7-м классе">
  <pivotTables>
    <pivotTable tabId="3" name="Сводная таблица6"/>
    <pivotTable tabId="3" name="Сводная таблица5"/>
    <pivotTable tabId="7" name="Сводная таблица1"/>
    <pivotTable tabId="7" name="Сводная таблица2"/>
    <pivotTable tabId="7" name="Сводная таблица3"/>
    <pivotTable tabId="7" name="Сводная таблица4"/>
    <pivotTable tabId="7" name="Сводная таблица5"/>
    <pivotTable tabId="7" name="Сводная таблица6"/>
    <pivotTable tabId="3" name="Сводная таблица1"/>
  </pivotTables>
  <data>
    <tabular pivotCacheId="1">
      <items count="2">
        <i x="0" s="1"/>
        <i x="1" s="1" nd="1"/>
      </items>
    </tabular>
  </data>
  <extLst>
    <x:ext xmlns:x15="http://schemas.microsoft.com/office/spreadsheetml/2010/11/main" uri="{470722E0-AACD-4C17-9CDC-17EF765DBC7E}">
      <x15:slicerCacheHideItemsWithNoData/>
    </x:ext>
  </extLst>
</slicerCacheDefinition>
</file>

<file path=xl/slicerCaches/slicerCache8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Срез_В_8_м_классе" sourceName="В 8-м классе">
  <pivotTables>
    <pivotTable tabId="3" name="Сводная таблица6"/>
    <pivotTable tabId="3" name="Сводная таблица5"/>
    <pivotTable tabId="7" name="Сводная таблица1"/>
    <pivotTable tabId="7" name="Сводная таблица2"/>
    <pivotTable tabId="7" name="Сводная таблица3"/>
    <pivotTable tabId="7" name="Сводная таблица4"/>
    <pivotTable tabId="7" name="Сводная таблица5"/>
    <pivotTable tabId="7" name="Сводная таблица6"/>
    <pivotTable tabId="3" name="Сводная таблица1"/>
  </pivotTables>
  <data>
    <tabular pivotCacheId="1">
      <items count="2">
        <i x="0" s="1"/>
        <i x="1" s="1" nd="1"/>
      </items>
    </tabular>
  </data>
  <extLst>
    <x:ext xmlns:x15="http://schemas.microsoft.com/office/spreadsheetml/2010/11/main" uri="{470722E0-AACD-4C17-9CDC-17EF765DBC7E}">
      <x15:slicerCacheHideItemsWithNoData/>
    </x:ext>
  </extLst>
</slicerCacheDefinition>
</file>

<file path=xl/slicerCaches/slicerCache9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Срез_В_9_м_классе" sourceName="В 9-м классе">
  <pivotTables>
    <pivotTable tabId="3" name="Сводная таблица6"/>
    <pivotTable tabId="3" name="Сводная таблица5"/>
    <pivotTable tabId="7" name="Сводная таблица1"/>
    <pivotTable tabId="7" name="Сводная таблица2"/>
    <pivotTable tabId="7" name="Сводная таблица3"/>
    <pivotTable tabId="7" name="Сводная таблица4"/>
    <pivotTable tabId="7" name="Сводная таблица5"/>
    <pivotTable tabId="7" name="Сводная таблица6"/>
    <pivotTable tabId="3" name="Сводная таблица1"/>
  </pivotTables>
  <data>
    <tabular pivotCacheId="1">
      <items count="2">
        <i x="0" s="1"/>
        <i x="1" s="1" nd="1"/>
      </items>
    </tabular>
  </data>
  <extLst>
    <x:ext xmlns:x15="http://schemas.microsoft.com/office/spreadsheetml/2010/11/main" uri="{470722E0-AACD-4C17-9CDC-17EF765DBC7E}">
      <x15:slicerCacheHideItemsWithNoData/>
    </x:ext>
  </extLst>
</slicerCacheDefinition>
</file>

<file path=xl/slicers/slicer1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Школа" cache="Срез_Выберите_школу__в_которой_учится_ваш_ребенок__Выпадающий_список" caption="Школа" style="Серый срез без границ" rowHeight="257175"/>
  <slicer name="Пол" cache="Срез_1._Ваш_пол__Одиночный_выбор" caption="Пол" style="Серый срез без границ" rowHeight="257175"/>
  <slicer name="Роль" cache="Срез_2._Кем_вы_приходитесь_ребенку?__Одиночный_выбор" caption="Роль" style="Серый срез без границ" rowHeight="257175"/>
  <slicer name="Возраст" cache="Срез_3._Сколько_вам_лет?__Одиночный_выбор" caption="Возраст" style="Серый срез без границ" rowHeight="257175"/>
  <slicer name="В начальной школе (1–4-е классы)" cache="Срез_В_начальной_школе__1–4_е_классы" caption="Ребенок в начальной школе (1–4-е классы)" style="Серый срез без границ" rowHeight="257175"/>
  <slicer name="В 5–6-м классе" cache="Срез_В_5–6_м_классе" caption="В 5–6-м классе" style="Серый срез без границ" rowHeight="257175"/>
  <slicer name="В 7-м классе" cache="Срез_В_7_м_классе" caption="В 7-м классе" style="Серый срез без границ" rowHeight="257175"/>
  <slicer name="В 8-м классе" cache="Срез_В_8_м_классе" caption="В 8-м классе" style="Серый срез без границ" rowHeight="257175"/>
  <slicer name="В 9-м классе" cache="Срез_В_9_м_классе" caption="В 9-м классе" style="Серый срез без границ" rowHeight="257175"/>
  <slicer name="В 10-м классе" cache="Срез_В_10_м_классе" caption="В 10-м классе" style="Серый срез без границ" rowHeight="257175"/>
  <slicer name="В 11-м классе" cache="Срез_В_11_м_классе" caption="В 11-м классе" style="Серый срез без границ" rowHeight="257175"/>
</slicers>
</file>

<file path=xl/slicers/slicer2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Школа 1" cache="Срез_Выберите_школу__в_которой_учится_ваш_ребенок__Выпадающий_список" caption="Школа" style="Серый срез без границ" rowHeight="257175"/>
  <slicer name="Пол 1" cache="Срез_1._Ваш_пол__Одиночный_выбор" caption="Пол" style="Серый срез без границ" rowHeight="257175"/>
  <slicer name="Роль 1" cache="Срез_2._Кем_вы_приходитесь_ребенку?__Одиночный_выбор" caption="Роль" style="Серый срез без границ" rowHeight="257175"/>
  <slicer name="Возраст 1" cache="Срез_3._Сколько_вам_лет?__Одиночный_выбор" caption="Возраст" style="Серый срез без границ" rowHeight="257175"/>
  <slicer name="В начальной школе (1–4-е классы) 1" cache="Срез_В_начальной_школе__1–4_е_классы" caption="Ребенок в начальной школе (1–4-е классы)" style="Серый срез без границ" rowHeight="257175"/>
  <slicer name="В 5–6-м классе 1" cache="Срез_В_5–6_м_классе" caption="В 5–6-м классе" style="Серый срез без границ" rowHeight="257175"/>
  <slicer name="В 7-м классе 1" cache="Срез_В_7_м_классе" caption="В 7-м классе" style="Серый срез без границ" rowHeight="257175"/>
  <slicer name="В 8-м классе 1" cache="Срез_В_8_м_классе" caption="В 8-м классе" style="Серый срез без границ" rowHeight="257175"/>
  <slicer name="В 9-м классе 1" cache="Срез_В_9_м_классе" caption="В 9-м классе" style="Серый срез без границ" rowHeight="257175"/>
  <slicer name="В 10-м классе 1" cache="Срез_В_10_м_классе" caption="В 10-м классе" style="Серый срез без границ" rowHeight="257175"/>
  <slicer name="В 11-м классе 1" cache="Срез_В_11_м_классе" caption="В 11-м классе" style="Серый срез без границ" rowHeight="257175"/>
</slicers>
</file>

<file path=xl/tables/table1.xml><?xml version="1.0" encoding="utf-8"?>
<table xmlns="http://schemas.openxmlformats.org/spreadsheetml/2006/main" id="1" name="Таблица1" displayName="Таблица1" ref="A1:FE6" totalsRowShown="0" headerRowDxfId="164" dataDxfId="163">
  <autoFilter ref="A1:FE6"/>
  <sortState ref="A2:FE1115">
    <sortCondition ref="J2:J1115"/>
  </sortState>
  <tableColumns count="161">
    <tableColumn id="1" name="Столбец1" dataDxfId="162"/>
    <tableColumn id="2" name="Столбец2" dataDxfId="161"/>
    <tableColumn id="3" name="Столбец3" dataDxfId="160"/>
    <tableColumn id="4" name="Столбец4" dataDxfId="159"/>
    <tableColumn id="5" name="Столбец5" dataDxfId="158"/>
    <tableColumn id="6" name="Роль" dataDxfId="157"/>
    <tableColumn id="7" name="Столбец7" dataDxfId="156"/>
    <tableColumn id="8" name="Столбец8" dataDxfId="155"/>
    <tableColumn id="9" name="Столбец9" dataDxfId="154"/>
    <tableColumn id="10" name="Выберите школу, в которой учится ваш ребенок (Выпадающий список)" dataDxfId="153"/>
    <tableColumn id="11" name="1. Что из перечисленного наиболее важно лично для вас? (Одиночный выбор)" dataDxfId="152"/>
    <tableColumn id="12" name="2. Как вы относитесь к конкуренции между людьми? (Одиночный выбор)" dataDxfId="151"/>
    <tableColumn id="13" name="3. Какое высказывание точнее всего отражает вашу позицию в конфликтных ситуациях? (Одиночный выбор)" dataDxfId="150"/>
    <tableColumn id="14" name="4. Как, по вашему мнению, стоит рассаживать учеников в классе? (Одиночный выбор)" dataDxfId="149"/>
    <tableColumn id="15" name="5. Что для вас как родителя важно на уроке? (Одиночный выбор)" dataDxfId="148"/>
    <tableColumn id="16" name="6. Как, по вашему мнению, лучше всего разрешать конфликты между учениками (в большинстве случаев)? (Одиночный выбор)" dataDxfId="147"/>
    <tableColumn id="17" name="7. Почти у каждого человека есть увлечение. Кто-то занимается спортом, кто-то интересуется музыкой, коллекционирует и т. д. Что для вас было определяющим при выборе хобби? (Одиночный выбор)" dataDxfId="146"/>
    <tableColumn id="18" name="8. Что из перечисленного лучше всего помогает вам достигать поставленных целей? (Одиночный выбор)" dataDxfId="145"/>
    <tableColumn id="19" name="9. Если ваше мнение отличается от мнения большинства, как чаще всего вы поступаете в такой ситуации? (Одиночный выбор)" dataDxfId="144"/>
    <tableColumn id="20" name="10. Какую характеристику вы могли бы в большей степени отнести к себе? (Одиночный выбор)" dataDxfId="143"/>
    <tableColumn id="21" name="11. От чего, по вашему мнению, зависит успех человека в жизни? (Одиночный выбор)" dataDxfId="142"/>
    <tableColumn id="22" name="12. По вашему мнению, травля (постоянные издевательства) в школе – это в первую очередь проблема: (Одиночный выбор)" dataDxfId="141"/>
    <tableColumn id="23" name="13. Какие вопросы на уроке представляются вам наиболее полезными для ребенка? (Одиночный выбор)" dataDxfId="140"/>
    <tableColumn id="24" name="14. Учитель неожиданно предложил вашему ребенку поучаствовать в олимпиаде. Ребенку в целом интересно, но до олимпиады остается месяц. Что бы вы ему посоветовали? (Одиночный выбор)" dataDxfId="139"/>
    <tableColumn id="25" name="15. Продолжите высказывание: «Я считаю, что школьные правила должны…» (Одиночный выбор)" dataDxfId="138"/>
    <tableColumn id="26" name="16. Вашему ребенку нужно выбрать одежду на неформальное школьное событие (вечеринку, дискотеку, чаепитие и др.). Что бы вы ему предложили? (Одиночный выбор)" dataDxfId="137"/>
    <tableColumn id="27" name="17. Кто в большей степени влияет на события в вашей повседневной жизни? (Одиночный выбор)" dataDxfId="136"/>
    <tableColumn id="28" name="18. Когда вам по какой-либо причине становится тревожно, что вы обычно делаете? (Одиночный выбор)" dataDxfId="135"/>
    <tableColumn id="29" name="19. Что вас меньше всего раздражает в людях? (Одиночный выбор)" dataDxfId="134"/>
    <tableColumn id="30" name="20. Как бы вам хотелось достигать успеха в жизни? (Одиночный выбор)" dataDxfId="133"/>
    <tableColumn id="31" name="21. Как, по вашему мнению, надо преодолевать трудности? (Одиночный выбор)" dataDxfId="132"/>
    <tableColumn id="32" name="22. В школе предложили обсудить и решить, какие кружки и секции открыть в новом учебном году. Какая позиция вам ближе всего? (Одиночный выбор)" dataDxfId="131"/>
    <tableColumn id="33" name="23. Что для ребенка должно быть самым главным в учебе? (Одиночный выбор)" dataDxfId="130"/>
    <tableColumn id="34" name="24. С одним из учеников почти никто в классе не разговаривает, у него нет друзей, его обижают. Как бы вы посоветовали поступить вашему ребенку? (Одиночный выбор)" dataDxfId="129"/>
    <tableColumn id="35" name="25. Чем обычно занимаетесь в выходные? (Одиночный выбор)" dataDxfId="128"/>
    <tableColumn id="36" name="26. Что вы делаете в первую очередь, если нужно что-то исправить или улучшить в выполненной вами работе? (Одиночный выбор)" dataDxfId="127"/>
    <tableColumn id="37" name="27. С кем обычно советуетесь в трудной ситуации? (Одиночный выбор)" dataDxfId="126"/>
    <tableColumn id="109" name="Ключ 1-1" dataDxfId="125">
      <calculatedColumnFormula>IF(OR(K2="Следование правилам и требованиям",
K2="Конкуренция помогает человеку занять лучшее место в жизни, влиять на других людей",
K2="Жираф большой – ему видней",
K2="Так, как решил учитель (классный руководитель), который хорошо знает учеников",
K2="Чтобы мой ребенок выполнял требования учителя",
K2="Привлекать к их разрешению педагогов и руководство школы, которые отвечают за дисциплину",
K2="Направления, которые сейчас актуальны и поощряются в стране (например, волонтёрство, патриотические акции, ЗОЖ и др.)",
K2="Следование установленным требованиям и правилам",
K2="Отказываюсь от своего мнения в пользу мнения более авторитетного человека",
K2="Я исполнительный (-ая), следую правилам",
K2="От влиятельных людей, которые помогают продвигаться к успеху",
K2="Руководства школы и учителей, которые допускают травлю",
K2="Вопросы, которые учитель считает самыми важными по данной теме",
K2="Если учитель сказал, то надо обязательно участвовать",
K2="Устанавливаться руководством школы",
K2="Надеть то, что не запрещено в школе",
K2="Авторитетные и значимые люди – например, руководители",
K2="Обращаюсь к человеку, который знает, как правильно поступить",
K2="Преклонение перед руководителем, следование исключительно инструкциям от него",
K2="В результате четкого выполнения поставленной задачи",
K2="Лучше обратиться к тому, кто может за меня решить, как преодолеть трудности",
K2="Ничего не обсуждать, этот вопрос должны решать педагоги и школьное руководство",
K2="Получать высокие баллы на контрольных и экзаменах",
K2="Сообщить учителю (классному руководителю) о том, что этот ученик нуждается в помощи и поддержке",
K2="Решаю задачи, которые передо мной поставлены",
K2="Спрашиваю у руководства, как это лучше сделать",
K2="С руководителем или другим авторитетным человеком, который точно знает, как правильно поступить"
),"1",
IF(OR(K2="Соблюдение традиций (сложившихся обычаев, проверенных временем образцов)",
K2="Конкуренция вредна, она разрушает сложившиеся отношения",
K2="Бог дал родню, а чёрт вражду",
K2="Так, как принято в школе (например, по алфавиту, по росту, мальчик с девочкой и т. п.)",
K2="Чтобы мой ребенок вел себя «как положено»",
K2="Так же, как их обычно разрешали",
K2="Увлечения родных и близких, поддержка семейных хобби (сбор грибов, рыбалка, настольные игры и т. п.)",
K2="Опора на мудрость и опыт старшего поколения",
K2="Сохраняю своё личное мнение втайне, чтобы не нарушить сложившийся порядок",
K2="Я следую традициям, не люблю изменения",
K2="От семьи, в которой человек родился",
K2="Ничья. Так сложились обстоятельства",
K2="Типичные вопросы, которые задают практически на всех уроках",
K2="Если ребенок достойно выступит, я буду им гордиться. Посоветую участвовать",
K2="Оставаться неизменными, ведь они проверены временем",
K2="Конкретный совет, я старше, мне виднее",
K2="Никто, жизнь каждого человека предопределена свыше",
K2="Действую так же, как действовало старшее поколение в подобной ситуации",
K2="Избегание любых изменений, боязнь нового",
K2="Благодаря удаче",
K2="Чтобы преодолеть трудности, нужно дождаться благоприятной для этого ситуации",
K2="Оставить те кружки и секции, которые уже есть в школе",
K2="Быть не хуже других, не отставать",
K2="Спокойно отнестись к этой ситуации, потому что в школе всегда были, есть и будут такие ученики",
K2="В нашей семье есть традиции (ходим в театр, готовим обед и т. п.)",
K2="Узнаю, как подобную работу делали раньше",
K2="С близкими, которые хорошо меня знают и понимают, что можно предпринять"
),
"2",
IF(OR(K2="Принятие решения совместно с другими людьми",
K2="Конкуренция хороша до тех пор, пока полезна для всего коллектива",
K2="Один в поле не воин",
K2="Учителю (классному руководителю) стоит обсудить этот вопрос с классом, вместе выработать и принять общее решение",
K2="Чтобы мой ребенок учился взаимодействовать с другими людьми",
K2="Обсуждать конфликт среди одноклассников и стараться найти решение, с которым большинство согласится",
K2="Интересы друзей, благодаря которым всегда есть общие темы для разговора и повод провести время вместе",
K2="Работа в группе, команде",
K2="Признаю право принять решение большинством голосов",
K2="Я люблю работать в коллективе",
K2="От того, в каком коллективе работает или учится человек",
K2="Всего коллектива, в котором есть случаи травли",
K2="Вопросы, ответы на которые можно обсудить с одноклассниками",
K2="Если кто-то еще из класса будет готовиться и участвовать, посоветую присоединиться",
K2="Приниматься решением всего школьного коллектива",
K2="Договориться с друзьями, чтобы быть в одном стиле",
K2="Коллектив – друзья, коллеги и/или др.",
K2="Иду в компанию к друзьям, знакомым или коллегам, чтобы обсудить то, что тревожит",
K2="Подстраивание под мнение большинства, отсутствие своей позиции и своего мнения",
K2="Благодаря слаженной работе команды, сотрудничеству с другими людьми",
K2="С трудностями нужно справляться сообща",
K2="Открыть кружки и секции, которые интересны большинству",
K2="Учиться общаться с другими людьми",
K2="Собраться всем классом и обсудить проблему",
K2="Всегда по-разному, главное, чтобы в компании (друзей, близких, родных и т. д.)",
K2="Обсуждаю в коллективе",
K2="С друзьями или знакомыми (несколькими людьми)"
),
"3","4")))</calculatedColumnFormula>
    </tableColumn>
    <tableColumn id="110" name="Ключ 1-2" dataDxfId="124">
      <calculatedColumnFormula>IF(OR(L2="Следование правилам и требованиям",
L2="Конкуренция помогает человеку занять лучшее место в жизни, влиять на других людей",
L2="Жираф большой – ему видней",
L2="Так, как решил учитель (классный руководитель), который хорошо знает учеников",
L2="Чтобы мой ребенок выполнял требования учителя",
L2="Привлекать к их разрешению педагогов и руководство школы, которые отвечают за дисциплину",
L2="Направления, которые сейчас актуальны и поощряются в стране (например, волонтёрство, патриотические акции, ЗОЖ и др.)",
L2="Следование установленным требованиям и правилам",
L2="Отказываюсь от своего мнения в пользу мнения более авторитетного человека",
L2="Я исполнительный (-ая), следую правилам",
L2="От влиятельных людей, которые помогают продвигаться к успеху",
L2="Руководства школы и учителей, которые допускают травлю",
L2="Вопросы, которые учитель считает самыми важными по данной теме",
L2="Если учитель сказал, то надо обязательно участвовать",
L2="Устанавливаться руководством школы",
L2="Надеть то, что не запрещено в школе",
L2="Авторитетные и значимые люди – например, руководители",
L2="Обращаюсь к человеку, который знает, как правильно поступить",
L2="Преклонение перед руководителем, следование исключительно инструкциям от него",
L2="В результате четкого выполнения поставленной задачи",
L2="Лучше обратиться к тому, кто может за меня решить, как преодолеть трудности",
L2="Ничего не обсуждать, этот вопрос должны решать педагоги и школьное руководство",
L2="Получать высокие баллы на контрольных и экзаменах",
L2="Сообщить учителю (классному руководителю) о том, что этот ученик нуждается в помощи и поддержке",
L2="Решаю задачи, которые передо мной поставлены",
L2="Спрашиваю у руководства, как это лучше сделать",
L2="С руководителем или другим авторитетным человеком, который точно знает, как правильно поступить"
),"1",
IF(OR(L2="Соблюдение традиций (сложившихся обычаев, проверенных временем образцов)",
L2="Конкуренция вредна, она разрушает сложившиеся отношения",
L2="Бог дал родню, а чёрт вражду",
L2="Так, как принято в школе (например, по алфавиту, по росту, мальчик с девочкой и т. п.)",
L2="Чтобы мой ребенок вел себя «как положено»",
L2="Так же, как их обычно разрешали",
L2="Увлечения родных и близких, поддержка семейных хобби (сбор грибов, рыбалка, настольные игры и т. п.)",
L2="Опора на мудрость и опыт старшего поколения",
L2="Сохраняю своё личное мнение втайне, чтобы не нарушить сложившийся порядок",
L2="Я следую традициям, не люблю изменения",
L2="От семьи, в которой человек родился",
L2="Ничья. Так сложились обстоятельства",
L2="Типичные вопросы, которые задают практически на всех уроках",
L2="Если ребенок достойно выступит, я буду им гордиться. Посоветую участвовать",
L2="Оставаться неизменными, ведь они проверены временем",
L2="Конкретный совет, я старше, мне виднее",
L2="Никто, жизнь каждого человека предопределена свыше",
L2="Действую так же, как действовало старшее поколение в подобной ситуации",
L2="Избегание любых изменений, боязнь нового",
L2="Благодаря удаче",
L2="Чтобы преодолеть трудности, нужно дождаться благоприятной для этого ситуации",
L2="Оставить те кружки и секции, которые уже есть в школе",
L2="Быть не хуже других, не отставать",
L2="Спокойно отнестись к этой ситуации, потому что в школе всегда были, есть и будут такие ученики",
L2="В нашей семье есть традиции (ходим в театр, готовим обед и т. п.)",
L2="Узнаю, как подобную работу делали раньше",
L2="С близкими, которые хорошо меня знают и понимают, что можно предпринять"
),
"2",
IF(OR(L2="Принятие решения совместно с другими людьми",
L2="Конкуренция хороша до тех пор, пока полезна для всего коллектива",
L2="Один в поле не воин",
L2="Учителю (классному руководителю) стоит обсудить этот вопрос с классом, вместе выработать и принять общее решение",
L2="Чтобы мой ребенок учился взаимодействовать с другими людьми",
L2="Обсуждать конфликт среди одноклассников и стараться найти решение, с которым большинство согласится",
L2="Интересы друзей, благодаря которым всегда есть общие темы для разговора и повод провести время вместе",
L2="Работа в группе, команде",
L2="Признаю право принять решение большинством голосов",
L2="Я люблю работать в коллективе",
L2="От того, в каком коллективе работает или учится человек",
L2="Всего коллектива, в котором есть случаи травли",
L2="Вопросы, ответы на которые можно обсудить с одноклассниками",
L2="Если кто-то еще из класса будет готовиться и участвовать, посоветую присоединиться",
L2="Приниматься решением всего школьного коллектива",
L2="Договориться с друзьями, чтобы быть в одном стиле",
L2="Коллектив – друзья, коллеги и/или др.",
L2="Иду в компанию к друзьям, знакомым или коллегам, чтобы обсудить то, что тревожит",
L2="Подстраивание под мнение большинства, отсутствие своей позиции и своего мнения",
L2="Благодаря слаженной работе команды, сотрудничеству с другими людьми",
L2="С трудностями нужно справляться сообща",
L2="Открыть кружки и секции, которые интересны большинству",
L2="Учиться общаться с другими людьми",
L2="Собраться всем классом и обсудить проблему",
L2="Всегда по-разному, главное, чтобы в компании (друзей, близких, родных и т. д.)",
L2="Обсуждаю в коллективе",
L2="С друзьями или знакомыми (несколькими людьми)"
),
"3","4")))</calculatedColumnFormula>
    </tableColumn>
    <tableColumn id="111" name="Ключ 1-3" dataDxfId="123">
      <calculatedColumnFormula>IF(OR(M2="Следование правилам и требованиям",
M2="Конкуренция помогает человеку занять лучшее место в жизни, влиять на других людей",
M2="Жираф большой – ему видней",
M2="Так, как решил учитель (классный руководитель), который хорошо знает учеников",
M2="Чтобы мой ребенок выполнял требования учителя",
M2="Привлекать к их разрешению педагогов и руководство школы, которые отвечают за дисциплину",
M2="Направления, которые сейчас актуальны и поощряются в стране (например, волонтёрство, патриотические акции, ЗОЖ и др.)",
M2="Следование установленным требованиям и правилам",
M2="Отказываюсь от своего мнения в пользу мнения более авторитетного человека",
M2="Я исполнительный (-ая), следую правилам",
M2="От влиятельных людей, которые помогают продвигаться к успеху",
M2="Руководства школы и учителей, которые допускают травлю",
M2="Вопросы, которые учитель считает самыми важными по данной теме",
M2="Если учитель сказал, то надо обязательно участвовать",
M2="Устанавливаться руководством школы",
M2="Надеть то, что не запрещено в школе",
M2="Авторитетные и значимые люди – например, руководители",
M2="Обращаюсь к человеку, который знает, как правильно поступить",
M2="Преклонение перед руководителем, следование исключительно инструкциям от него",
M2="В результате четкого выполнения поставленной задачи",
M2="Лучше обратиться к тому, кто может за меня решить, как преодолеть трудности",
M2="Ничего не обсуждать, этот вопрос должны решать педагоги и школьное руководство",
M2="Получать высокие баллы на контрольных и экзаменах",
M2="Сообщить учителю (классному руководителю) о том, что этот ученик нуждается в помощи и поддержке",
M2="Решаю задачи, которые передо мной поставлены",
M2="Спрашиваю у руководства, как это лучше сделать",
M2="С руководителем или другим авторитетным человеком, который точно знает, как правильно поступить"
),"1",
IF(OR(M2="Соблюдение традиций (сложившихся обычаев, проверенных временем образцов)",
M2="Конкуренция вредна, она разрушает сложившиеся отношения",
M2="Бог дал родню, а чёрт вражду",
M2="Так, как принято в школе (например, по алфавиту, по росту, мальчик с девочкой и т. п.)",
M2="Чтобы мой ребенок вел себя «как положено»",
M2="Так же, как их обычно разрешали",
M2="Увлечения родных и близких, поддержка семейных хобби (сбор грибов, рыбалка, настольные игры и т. п.)",
M2="Опора на мудрость и опыт старшего поколения",
M2="Сохраняю своё личное мнение втайне, чтобы не нарушить сложившийся порядок",
M2="Я следую традициям, не люблю изменения",
M2="От семьи, в которой человек родился",
M2="Ничья. Так сложились обстоятельства",
M2="Типичные вопросы, которые задают практически на всех уроках",
M2="Если ребенок достойно выступит, я буду им гордиться. Посоветую участвовать",
M2="Оставаться неизменными, ведь они проверены временем",
M2="Конкретный совет, я старше, мне виднее",
M2="Никто, жизнь каждого человека предопределена свыше",
M2="Действую так же, как действовало старшее поколение в подобной ситуации",
M2="Избегание любых изменений, боязнь нового",
M2="Благодаря удаче",
M2="Чтобы преодолеть трудности, нужно дождаться благоприятной для этого ситуации",
M2="Оставить те кружки и секции, которые уже есть в школе",
M2="Быть не хуже других, не отставать",
M2="Спокойно отнестись к этой ситуации, потому что в школе всегда были, есть и будут такие ученики",
M2="В нашей семье есть традиции (ходим в театр, готовим обед и т. п.)",
M2="Узнаю, как подобную работу делали раньше",
M2="С близкими, которые хорошо меня знают и понимают, что можно предпринять"
),
"2",
IF(OR(M2="Принятие решения совместно с другими людьми",
M2="Конкуренция хороша до тех пор, пока полезна для всего коллектива",
M2="Один в поле не воин",
M2="Учителю (классному руководителю) стоит обсудить этот вопрос с классом, вместе выработать и принять общее решение",
M2="Чтобы мой ребенок учился взаимодействовать с другими людьми",
M2="Обсуждать конфликт среди одноклассников и стараться найти решение, с которым большинство согласится",
M2="Интересы друзей, благодаря которым всегда есть общие темы для разговора и повод провести время вместе",
M2="Работа в группе, команде",
M2="Признаю право принять решение большинством голосов",
M2="Я люблю работать в коллективе",
M2="От того, в каком коллективе работает или учится человек",
M2="Всего коллектива, в котором есть случаи травли",
M2="Вопросы, ответы на которые можно обсудить с одноклассниками",
M2="Если кто-то еще из класса будет готовиться и участвовать, посоветую присоединиться",
M2="Приниматься решением всего школьного коллектива",
M2="Договориться с друзьями, чтобы быть в одном стиле",
M2="Коллектив – друзья, коллеги и/или др.",
M2="Иду в компанию к друзьям, знакомым или коллегам, чтобы обсудить то, что тревожит",
M2="Подстраивание под мнение большинства, отсутствие своей позиции и своего мнения",
M2="Благодаря слаженной работе команды, сотрудничеству с другими людьми",
M2="С трудностями нужно справляться сообща",
M2="Открыть кружки и секции, которые интересны большинству",
M2="Учиться общаться с другими людьми",
M2="Собраться всем классом и обсудить проблему",
M2="Всегда по-разному, главное, чтобы в компании (друзей, близких, родных и т. д.)",
M2="Обсуждаю в коллективе",
M2="С друзьями или знакомыми (несколькими людьми)"
),
"3","4")))</calculatedColumnFormula>
    </tableColumn>
    <tableColumn id="112" name="Ключ 1-4" dataDxfId="122">
      <calculatedColumnFormula>IF(OR(N2="Следование правилам и требованиям",
N2="Конкуренция помогает человеку занять лучшее место в жизни, влиять на других людей",
N2="Жираф большой – ему видней",
N2="Так, как решил учитель (классный руководитель), который хорошо знает учеников",
N2="Чтобы мой ребенок выполнял требования учителя",
N2="Привлекать к их разрешению педагогов и руководство школы, которые отвечают за дисциплину",
N2="Направления, которые сейчас актуальны и поощряются в стране (например, волонтёрство, патриотические акции, ЗОЖ и др.)",
N2="Следование установленным требованиям и правилам",
N2="Отказываюсь от своего мнения в пользу мнения более авторитетного человека",
N2="Я исполнительный (-ая), следую правилам",
N2="От влиятельных людей, которые помогают продвигаться к успеху",
N2="Руководства школы и учителей, которые допускают травлю",
N2="Вопросы, которые учитель считает самыми важными по данной теме",
N2="Если учитель сказал, то надо обязательно участвовать",
N2="Устанавливаться руководством школы",
N2="Надеть то, что не запрещено в школе",
N2="Авторитетные и значимые люди – например, руководители",
N2="Обращаюсь к человеку, который знает, как правильно поступить",
N2="Преклонение перед руководителем, следование исключительно инструкциям от него",
N2="В результате четкого выполнения поставленной задачи",
N2="Лучше обратиться к тому, кто может за меня решить, как преодолеть трудности",
N2="Ничего не обсуждать, этот вопрос должны решать педагоги и школьное руководство",
N2="Получать высокие баллы на контрольных и экзаменах",
N2="Сообщить учителю (классному руководителю) о том, что этот ученик нуждается в помощи и поддержке",
N2="Решаю задачи, которые передо мной поставлены",
N2="Спрашиваю у руководства, как это лучше сделать",
N2="С руководителем или другим авторитетным человеком, который точно знает, как правильно поступить"
),"1",
IF(OR(N2="Соблюдение традиций (сложившихся обычаев, проверенных временем образцов)",
N2="Конкуренция вредна, она разрушает сложившиеся отношения",
N2="Бог дал родню, а чёрт вражду",
N2="Так, как принято в школе (например, по алфавиту, по росту, мальчик с девочкой и т. п.)",
N2="Чтобы мой ребенок вел себя «как положено»",
N2="Так же, как их обычно разрешали",
N2="Увлечения родных и близких, поддержка семейных хобби (сбор грибов, рыбалка, настольные игры и т. п.)",
N2="Опора на мудрость и опыт старшего поколения",
N2="Сохраняю своё личное мнение втайне, чтобы не нарушить сложившийся порядок",
N2="Я следую традициям, не люблю изменения",
N2="От семьи, в которой человек родился",
N2="Ничья. Так сложились обстоятельства",
N2="Типичные вопросы, которые задают практически на всех уроках",
N2="Если ребенок достойно выступит, я буду им гордиться. Посоветую участвовать",
N2="Оставаться неизменными, ведь они проверены временем",
N2="Конкретный совет, я старше, мне виднее",
N2="Никто, жизнь каждого человека предопределена свыше",
N2="Действую так же, как действовало старшее поколение в подобной ситуации",
N2="Избегание любых изменений, боязнь нового",
N2="Благодаря удаче",
N2="Чтобы преодолеть трудности, нужно дождаться благоприятной для этого ситуации",
N2="Оставить те кружки и секции, которые уже есть в школе",
N2="Быть не хуже других, не отставать",
N2="Спокойно отнестись к этой ситуации, потому что в школе всегда были, есть и будут такие ученики",
N2="В нашей семье есть традиции (ходим в театр, готовим обед и т. п.)",
N2="Узнаю, как подобную работу делали раньше",
N2="С близкими, которые хорошо меня знают и понимают, что можно предпринять"
),
"2",
IF(OR(N2="Принятие решения совместно с другими людьми",
N2="Конкуренция хороша до тех пор, пока полезна для всего коллектива",
N2="Один в поле не воин",
N2="Учителю (классному руководителю) стоит обсудить этот вопрос с классом, вместе выработать и принять общее решение",
N2="Чтобы мой ребенок учился взаимодействовать с другими людьми",
N2="Обсуждать конфликт среди одноклассников и стараться найти решение, с которым большинство согласится",
N2="Интересы друзей, благодаря которым всегда есть общие темы для разговора и повод провести время вместе",
N2="Работа в группе, команде",
N2="Признаю право принять решение большинством голосов",
N2="Я люблю работать в коллективе",
N2="От того, в каком коллективе работает или учится человек",
N2="Всего коллектива, в котором есть случаи травли",
N2="Вопросы, ответы на которые можно обсудить с одноклассниками",
N2="Если кто-то еще из класса будет готовиться и участвовать, посоветую присоединиться",
N2="Приниматься решением всего школьного коллектива",
N2="Договориться с друзьями, чтобы быть в одном стиле",
N2="Коллектив – друзья, коллеги и/или др.",
N2="Иду в компанию к друзьям, знакомым или коллегам, чтобы обсудить то, что тревожит",
N2="Подстраивание под мнение большинства, отсутствие своей позиции и своего мнения",
N2="Благодаря слаженной работе команды, сотрудничеству с другими людьми",
N2="С трудностями нужно справляться сообща",
N2="Открыть кружки и секции, которые интересны большинству",
N2="Учиться общаться с другими людьми",
N2="Собраться всем классом и обсудить проблему",
N2="Всегда по-разному, главное, чтобы в компании (друзей, близких, родных и т. д.)",
N2="Обсуждаю в коллективе",
N2="С друзьями или знакомыми (несколькими людьми)"
),
"3","4")))</calculatedColumnFormula>
    </tableColumn>
    <tableColumn id="113" name="Ключ 1-5" dataDxfId="121">
      <calculatedColumnFormula>IF(OR(O2="Следование правилам и требованиям",
O2="Конкуренция помогает человеку занять лучшее место в жизни, влиять на других людей",
O2="Жираф большой – ему видней",
O2="Так, как решил учитель (классный руководитель), который хорошо знает учеников",
O2="Чтобы мой ребенок выполнял требования учителя",
O2="Привлекать к их разрешению педагогов и руководство школы, которые отвечают за дисциплину",
O2="Направления, которые сейчас актуальны и поощряются в стране (например, волонтёрство, патриотические акции, ЗОЖ и др.)",
O2="Следование установленным требованиям и правилам",
O2="Отказываюсь от своего мнения в пользу мнения более авторитетного человека",
O2="Я исполнительный (-ая), следую правилам",
O2="От влиятельных людей, которые помогают продвигаться к успеху",
O2="Руководства школы и учителей, которые допускают травлю",
O2="Вопросы, которые учитель считает самыми важными по данной теме",
O2="Если учитель сказал, то надо обязательно участвовать",
O2="Устанавливаться руководством школы",
O2="Надеть то, что не запрещено в школе",
O2="Авторитетные и значимые люди – например, руководители",
O2="Обращаюсь к человеку, который знает, как правильно поступить",
O2="Преклонение перед руководителем, следование исключительно инструкциям от него",
O2="В результате четкого выполнения поставленной задачи",
O2="Лучше обратиться к тому, кто может за меня решить, как преодолеть трудности",
O2="Ничего не обсуждать, этот вопрос должны решать педагоги и школьное руководство",
O2="Получать высокие баллы на контрольных и экзаменах",
O2="Сообщить учителю (классному руководителю) о том, что этот ученик нуждается в помощи и поддержке",
O2="Решаю задачи, которые передо мной поставлены",
O2="Спрашиваю у руководства, как это лучше сделать",
O2="С руководителем или другим авторитетным человеком, который точно знает, как правильно поступить"
),"1",
IF(OR(O2="Соблюдение традиций (сложившихся обычаев, проверенных временем образцов)",
O2="Конкуренция вредна, она разрушает сложившиеся отношения",
O2="Бог дал родню, а чёрт вражду",
O2="Так, как принято в школе (например, по алфавиту, по росту, мальчик с девочкой и т. п.)",
O2="Чтобы мой ребенок вел себя «как положено»",
O2="Так же, как их обычно разрешали",
O2="Увлечения родных и близких, поддержка семейных хобби (сбор грибов, рыбалка, настольные игры и т. п.)",
O2="Опора на мудрость и опыт старшего поколения",
O2="Сохраняю своё личное мнение втайне, чтобы не нарушить сложившийся порядок",
O2="Я следую традициям, не люблю изменения",
O2="От семьи, в которой человек родился",
O2="Ничья. Так сложились обстоятельства",
O2="Типичные вопросы, которые задают практически на всех уроках",
O2="Если ребенок достойно выступит, я буду им гордиться. Посоветую участвовать",
O2="Оставаться неизменными, ведь они проверены временем",
O2="Конкретный совет, я старше, мне виднее",
O2="Никто, жизнь каждого человека предопределена свыше",
O2="Действую так же, как действовало старшее поколение в подобной ситуации",
O2="Избегание любых изменений, боязнь нового",
O2="Благодаря удаче",
O2="Чтобы преодолеть трудности, нужно дождаться благоприятной для этого ситуации",
O2="Оставить те кружки и секции, которые уже есть в школе",
O2="Быть не хуже других, не отставать",
O2="Спокойно отнестись к этой ситуации, потому что в школе всегда были, есть и будут такие ученики",
O2="В нашей семье есть традиции (ходим в театр, готовим обед и т. п.)",
O2="Узнаю, как подобную работу делали раньше",
O2="С близкими, которые хорошо меня знают и понимают, что можно предпринять"
),
"2",
IF(OR(O2="Принятие решения совместно с другими людьми",
O2="Конкуренция хороша до тех пор, пока полезна для всего коллектива",
O2="Один в поле не воин",
O2="Учителю (классному руководителю) стоит обсудить этот вопрос с классом, вместе выработать и принять общее решение",
O2="Чтобы мой ребенок учился взаимодействовать с другими людьми",
O2="Обсуждать конфликт среди одноклассников и стараться найти решение, с которым большинство согласится",
O2="Интересы друзей, благодаря которым всегда есть общие темы для разговора и повод провести время вместе",
O2="Работа в группе, команде",
O2="Признаю право принять решение большинством голосов",
O2="Я люблю работать в коллективе",
O2="От того, в каком коллективе работает или учится человек",
O2="Всего коллектива, в котором есть случаи травли",
O2="Вопросы, ответы на которые можно обсудить с одноклассниками",
O2="Если кто-то еще из класса будет готовиться и участвовать, посоветую присоединиться",
O2="Приниматься решением всего школьного коллектива",
O2="Договориться с друзьями, чтобы быть в одном стиле",
O2="Коллектив – друзья, коллеги и/или др.",
O2="Иду в компанию к друзьям, знакомым или коллегам, чтобы обсудить то, что тревожит",
O2="Подстраивание под мнение большинства, отсутствие своей позиции и своего мнения",
O2="Благодаря слаженной работе команды, сотрудничеству с другими людьми",
O2="С трудностями нужно справляться сообща",
O2="Открыть кружки и секции, которые интересны большинству",
O2="Учиться общаться с другими людьми",
O2="Собраться всем классом и обсудить проблему",
O2="Всегда по-разному, главное, чтобы в компании (друзей, близких, родных и т. д.)",
O2="Обсуждаю в коллективе",
O2="С друзьями или знакомыми (несколькими людьми)"
),
"3","4")))</calculatedColumnFormula>
    </tableColumn>
    <tableColumn id="114" name="Ключ 1-6" dataDxfId="120">
      <calculatedColumnFormula>IF(OR(P2="Следование правилам и требованиям",
P2="Конкуренция помогает человеку занять лучшее место в жизни, влиять на других людей",
P2="Жираф большой – ему видней",
P2="Так, как решил учитель (классный руководитель), который хорошо знает учеников",
P2="Чтобы мой ребенок выполнял требования учителя",
P2="Привлекать к их разрешению педагогов и руководство школы, которые отвечают за дисциплину",
P2="Направления, которые сейчас актуальны и поощряются в стране (например, волонтёрство, патриотические акции, ЗОЖ и др.)",
P2="Следование установленным требованиям и правилам",
P2="Отказываюсь от своего мнения в пользу мнения более авторитетного человека",
P2="Я исполнительный (-ая), следую правилам",
P2="От влиятельных людей, которые помогают продвигаться к успеху",
P2="Руководства школы и учителей, которые допускают травлю",
P2="Вопросы, которые учитель считает самыми важными по данной теме",
P2="Если учитель сказал, то надо обязательно участвовать",
P2="Устанавливаться руководством школы",
P2="Надеть то, что не запрещено в школе",
P2="Авторитетные и значимые люди – например, руководители",
P2="Обращаюсь к человеку, который знает, как правильно поступить",
P2="Преклонение перед руководителем, следование исключительно инструкциям от него",
P2="В результате четкого выполнения поставленной задачи",
P2="Лучше обратиться к тому, кто может за меня решить, как преодолеть трудности",
P2="Ничего не обсуждать, этот вопрос должны решать педагоги и школьное руководство",
P2="Получать высокие баллы на контрольных и экзаменах",
P2="Сообщить учителю (классному руководителю) о том, что этот ученик нуждается в помощи и поддержке",
P2="Решаю задачи, которые передо мной поставлены",
P2="Спрашиваю у руководства, как это лучше сделать",
P2="С руководителем или другим авторитетным человеком, который точно знает, как правильно поступить"
),"1",
IF(OR(P2="Соблюдение традиций (сложившихся обычаев, проверенных временем образцов)",
P2="Конкуренция вредна, она разрушает сложившиеся отношения",
P2="Бог дал родню, а чёрт вражду",
P2="Так, как принято в школе (например, по алфавиту, по росту, мальчик с девочкой и т. п.)",
P2="Чтобы мой ребенок вел себя «как положено»",
P2="Так же, как их обычно разрешали",
P2="Увлечения родных и близких, поддержка семейных хобби (сбор грибов, рыбалка, настольные игры и т. п.)",
P2="Опора на мудрость и опыт старшего поколения",
P2="Сохраняю своё личное мнение втайне, чтобы не нарушить сложившийся порядок",
P2="Я следую традициям, не люблю изменения",
P2="От семьи, в которой человек родился",
P2="Ничья. Так сложились обстоятельства",
P2="Типичные вопросы, которые задают практически на всех уроках",
P2="Если ребенок достойно выступит, я буду им гордиться. Посоветую участвовать",
P2="Оставаться неизменными, ведь они проверены временем",
P2="Конкретный совет, я старше, мне виднее",
P2="Никто, жизнь каждого человека предопределена свыше",
P2="Действую так же, как действовало старшее поколение в подобной ситуации",
P2="Избегание любых изменений, боязнь нового",
P2="Благодаря удаче",
P2="Чтобы преодолеть трудности, нужно дождаться благоприятной для этого ситуации",
P2="Оставить те кружки и секции, которые уже есть в школе",
P2="Быть не хуже других, не отставать",
P2="Спокойно отнестись к этой ситуации, потому что в школе всегда были, есть и будут такие ученики",
P2="В нашей семье есть традиции (ходим в театр, готовим обед и т. п.)",
P2="Узнаю, как подобную работу делали раньше",
P2="С близкими, которые хорошо меня знают и понимают, что можно предпринять"
),
"2",
IF(OR(P2="Принятие решения совместно с другими людьми",
P2="Конкуренция хороша до тех пор, пока полезна для всего коллектива",
P2="Один в поле не воин",
P2="Учителю (классному руководителю) стоит обсудить этот вопрос с классом, вместе выработать и принять общее решение",
P2="Чтобы мой ребенок учился взаимодействовать с другими людьми",
P2="Обсуждать конфликт среди одноклассников и стараться найти решение, с которым большинство согласится",
P2="Интересы друзей, благодаря которым всегда есть общие темы для разговора и повод провести время вместе",
P2="Работа в группе, команде",
P2="Признаю право принять решение большинством голосов",
P2="Я люблю работать в коллективе",
P2="От того, в каком коллективе работает или учится человек",
P2="Всего коллектива, в котором есть случаи травли",
P2="Вопросы, ответы на которые можно обсудить с одноклассниками",
P2="Если кто-то еще из класса будет готовиться и участвовать, посоветую присоединиться",
P2="Приниматься решением всего школьного коллектива",
P2="Договориться с друзьями, чтобы быть в одном стиле",
P2="Коллектив – друзья, коллеги и/или др.",
P2="Иду в компанию к друзьям, знакомым или коллегам, чтобы обсудить то, что тревожит",
P2="Подстраивание под мнение большинства, отсутствие своей позиции и своего мнения",
P2="Благодаря слаженной работе команды, сотрудничеству с другими людьми",
P2="С трудностями нужно справляться сообща",
P2="Открыть кружки и секции, которые интересны большинству",
P2="Учиться общаться с другими людьми",
P2="Собраться всем классом и обсудить проблему",
P2="Всегда по-разному, главное, чтобы в компании (друзей, близких, родных и т. д.)",
P2="Обсуждаю в коллективе",
P2="С друзьями или знакомыми (несколькими людьми)"
),
"3","4")))</calculatedColumnFormula>
    </tableColumn>
    <tableColumn id="115" name="Ключ 1-7" dataDxfId="119">
      <calculatedColumnFormula>IF(OR(Q2="Следование правилам и требованиям",
Q2="Конкуренция помогает человеку занять лучшее место в жизни, влиять на других людей",
Q2="Жираф большой – ему видней",
Q2="Так, как решил учитель (классный руководитель), который хорошо знает учеников",
Q2="Чтобы мой ребенок выполнял требования учителя",
Q2="Привлекать к их разрешению педагогов и руководство школы, которые отвечают за дисциплину",
Q2="Направления, которые сейчас актуальны и поощряются в стране (например, волонтёрство, патриотические акции, ЗОЖ и др.)",
Q2="Следование установленным требованиям и правилам",
Q2="Отказываюсь от своего мнения в пользу мнения более авторитетного человека",
Q2="Я исполнительный (-ая), следую правилам",
Q2="От влиятельных людей, которые помогают продвигаться к успеху",
Q2="Руководства школы и учителей, которые допускают травлю",
Q2="Вопросы, которые учитель считает самыми важными по данной теме",
Q2="Если учитель сказал, то надо обязательно участвовать",
Q2="Устанавливаться руководством школы",
Q2="Надеть то, что не запрещено в школе",
Q2="Авторитетные и значимые люди – например, руководители",
Q2="Обращаюсь к человеку, который знает, как правильно поступить",
Q2="Преклонение перед руководителем, следование исключительно инструкциям от него",
Q2="В результате четкого выполнения поставленной задачи",
Q2="Лучше обратиться к тому, кто может за меня решить, как преодолеть трудности",
Q2="Ничего не обсуждать, этот вопрос должны решать педагоги и школьное руководство",
Q2="Получать высокие баллы на контрольных и экзаменах",
Q2="Сообщить учителю (классному руководителю) о том, что этот ученик нуждается в помощи и поддержке",
Q2="Решаю задачи, которые передо мной поставлены",
Q2="Спрашиваю у руководства, как это лучше сделать",
Q2="С руководителем или другим авторитетным человеком, который точно знает, как правильно поступить"
),"1",
IF(OR(Q2="Соблюдение традиций (сложившихся обычаев, проверенных временем образцов)",
Q2="Конкуренция вредна, она разрушает сложившиеся отношения",
Q2="Бог дал родню, а чёрт вражду",
Q2="Так, как принято в школе (например, по алфавиту, по росту, мальчик с девочкой и т. п.)",
Q2="Чтобы мой ребенок вел себя «как положено»",
Q2="Так же, как их обычно разрешали",
Q2="Увлечения родных и близких, поддержка семейных хобби (сбор грибов, рыбалка, настольные игры и т. п.)",
Q2="Опора на мудрость и опыт старшего поколения",
Q2="Сохраняю своё личное мнение втайне, чтобы не нарушить сложившийся порядок",
Q2="Я следую традициям, не люблю изменения",
Q2="От семьи, в которой человек родился",
Q2="Ничья. Так сложились обстоятельства",
Q2="Типичные вопросы, которые задают практически на всех уроках",
Q2="Если ребенок достойно выступит, я буду им гордиться. Посоветую участвовать",
Q2="Оставаться неизменными, ведь они проверены временем",
Q2="Конкретный совет, я старше, мне виднее",
Q2="Никто, жизнь каждого человека предопределена свыше",
Q2="Действую так же, как действовало старшее поколение в подобной ситуации",
Q2="Избегание любых изменений, боязнь нового",
Q2="Благодаря удаче",
Q2="Чтобы преодолеть трудности, нужно дождаться благоприятной для этого ситуации",
Q2="Оставить те кружки и секции, которые уже есть в школе",
Q2="Быть не хуже других, не отставать",
Q2="Спокойно отнестись к этой ситуации, потому что в школе всегда были, есть и будут такие ученики",
Q2="В нашей семье есть традиции (ходим в театр, готовим обед и т. п.)",
Q2="Узнаю, как подобную работу делали раньше",
Q2="С близкими, которые хорошо меня знают и понимают, что можно предпринять"
),
"2",
IF(OR(Q2="Принятие решения совместно с другими людьми",
Q2="Конкуренция хороша до тех пор, пока полезна для всего коллектива",
Q2="Один в поле не воин",
Q2="Учителю (классному руководителю) стоит обсудить этот вопрос с классом, вместе выработать и принять общее решение",
Q2="Чтобы мой ребенок учился взаимодействовать с другими людьми",
Q2="Обсуждать конфликт среди одноклассников и стараться найти решение, с которым большинство согласится",
Q2="Интересы друзей, благодаря которым всегда есть общие темы для разговора и повод провести время вместе",
Q2="Работа в группе, команде",
Q2="Признаю право принять решение большинством голосов",
Q2="Я люблю работать в коллективе",
Q2="От того, в каком коллективе работает или учится человек",
Q2="Всего коллектива, в котором есть случаи травли",
Q2="Вопросы, ответы на которые можно обсудить с одноклассниками",
Q2="Если кто-то еще из класса будет готовиться и участвовать, посоветую присоединиться",
Q2="Приниматься решением всего школьного коллектива",
Q2="Договориться с друзьями, чтобы быть в одном стиле",
Q2="Коллектив – друзья, коллеги и/или др.",
Q2="Иду в компанию к друзьям, знакомым или коллегам, чтобы обсудить то, что тревожит",
Q2="Подстраивание под мнение большинства, отсутствие своей позиции и своего мнения",
Q2="Благодаря слаженной работе команды, сотрудничеству с другими людьми",
Q2="С трудностями нужно справляться сообща",
Q2="Открыть кружки и секции, которые интересны большинству",
Q2="Учиться общаться с другими людьми",
Q2="Собраться всем классом и обсудить проблему",
Q2="Всегда по-разному, главное, чтобы в компании (друзей, близких, родных и т. д.)",
Q2="Обсуждаю в коллективе",
Q2="С друзьями или знакомыми (несколькими людьми)"
),
"3","4")))</calculatedColumnFormula>
    </tableColumn>
    <tableColumn id="116" name="Ключ 1-8" dataDxfId="118">
      <calculatedColumnFormula>IF(OR(R2="Следование правилам и требованиям",
R2="Конкуренция помогает человеку занять лучшее место в жизни, влиять на других людей",
R2="Жираф большой – ему видней",
R2="Так, как решил учитель (классный руководитель), который хорошо знает учеников",
R2="Чтобы мой ребенок выполнял требования учителя",
R2="Привлекать к их разрешению педагогов и руководство школы, которые отвечают за дисциплину",
R2="Направления, которые сейчас актуальны и поощряются в стране (например, волонтёрство, патриотические акции, ЗОЖ и др.)",
R2="Следование установленным требованиям и правилам",
R2="Отказываюсь от своего мнения в пользу мнения более авторитетного человека",
R2="Я исполнительный (-ая), следую правилам",
R2="От влиятельных людей, которые помогают продвигаться к успеху",
R2="Руководства школы и учителей, которые допускают травлю",
R2="Вопросы, которые учитель считает самыми важными по данной теме",
R2="Если учитель сказал, то надо обязательно участвовать",
R2="Устанавливаться руководством школы",
R2="Надеть то, что не запрещено в школе",
R2="Авторитетные и значимые люди – например, руководители",
R2="Обращаюсь к человеку, который знает, как правильно поступить",
R2="Преклонение перед руководителем, следование исключительно инструкциям от него",
R2="В результате четкого выполнения поставленной задачи",
R2="Лучше обратиться к тому, кто может за меня решить, как преодолеть трудности",
R2="Ничего не обсуждать, этот вопрос должны решать педагоги и школьное руководство",
R2="Получать высокие баллы на контрольных и экзаменах",
R2="Сообщить учителю (классному руководителю) о том, что этот ученик нуждается в помощи и поддержке",
R2="Решаю задачи, которые передо мной поставлены",
R2="Спрашиваю у руководства, как это лучше сделать",
R2="С руководителем или другим авторитетным человеком, который точно знает, как правильно поступить"
),"1",
IF(OR(R2="Соблюдение традиций (сложившихся обычаев, проверенных временем образцов)",
R2="Конкуренция вредна, она разрушает сложившиеся отношения",
R2="Бог дал родню, а чёрт вражду",
R2="Так, как принято в школе (например, по алфавиту, по росту, мальчик с девочкой и т. п.)",
R2="Чтобы мой ребенок вел себя «как положено»",
R2="Так же, как их обычно разрешали",
R2="Увлечения родных и близких, поддержка семейных хобби (сбор грибов, рыбалка, настольные игры и т. п.)",
R2="Опора на мудрость и опыт старшего поколения",
R2="Сохраняю своё личное мнение втайне, чтобы не нарушить сложившийся порядок",
R2="Я следую традициям, не люблю изменения",
R2="От семьи, в которой человек родился",
R2="Ничья. Так сложились обстоятельства",
R2="Типичные вопросы, которые задают практически на всех уроках",
R2="Если ребенок достойно выступит, я буду им гордиться. Посоветую участвовать",
R2="Оставаться неизменными, ведь они проверены временем",
R2="Конкретный совет, я старше, мне виднее",
R2="Никто, жизнь каждого человека предопределена свыше",
R2="Действую так же, как действовало старшее поколение в подобной ситуации",
R2="Избегание любых изменений, боязнь нового",
R2="Благодаря удаче",
R2="Чтобы преодолеть трудности, нужно дождаться благоприятной для этого ситуации",
R2="Оставить те кружки и секции, которые уже есть в школе",
R2="Быть не хуже других, не отставать",
R2="Спокойно отнестись к этой ситуации, потому что в школе всегда были, есть и будут такие ученики",
R2="В нашей семье есть традиции (ходим в театр, готовим обед и т. п.)",
R2="Узнаю, как подобную работу делали раньше",
R2="С близкими, которые хорошо меня знают и понимают, что можно предпринять"
),
"2",
IF(OR(R2="Принятие решения совместно с другими людьми",
R2="Конкуренция хороша до тех пор, пока полезна для всего коллектива",
R2="Один в поле не воин",
R2="Учителю (классному руководителю) стоит обсудить этот вопрос с классом, вместе выработать и принять общее решение",
R2="Чтобы мой ребенок учился взаимодействовать с другими людьми",
R2="Обсуждать конфликт среди одноклассников и стараться найти решение, с которым большинство согласится",
R2="Интересы друзей, благодаря которым всегда есть общие темы для разговора и повод провести время вместе",
R2="Работа в группе, команде",
R2="Признаю право принять решение большинством голосов",
R2="Я люблю работать в коллективе",
R2="От того, в каком коллективе работает или учится человек",
R2="Всего коллектива, в котором есть случаи травли",
R2="Вопросы, ответы на которые можно обсудить с одноклассниками",
R2="Если кто-то еще из класса будет готовиться и участвовать, посоветую присоединиться",
R2="Приниматься решением всего школьного коллектива",
R2="Договориться с друзьями, чтобы быть в одном стиле",
R2="Коллектив – друзья, коллеги и/или др.",
R2="Иду в компанию к друзьям, знакомым или коллегам, чтобы обсудить то, что тревожит",
R2="Подстраивание под мнение большинства, отсутствие своей позиции и своего мнения",
R2="Благодаря слаженной работе команды, сотрудничеству с другими людьми",
R2="С трудностями нужно справляться сообща",
R2="Открыть кружки и секции, которые интересны большинству",
R2="Учиться общаться с другими людьми",
R2="Собраться всем классом и обсудить проблему",
R2="Всегда по-разному, главное, чтобы в компании (друзей, близких, родных и т. д.)",
R2="Обсуждаю в коллективе",
R2="С друзьями или знакомыми (несколькими людьми)"
),
"3","4")))</calculatedColumnFormula>
    </tableColumn>
    <tableColumn id="117" name="Ключ 1-9" dataDxfId="117">
      <calculatedColumnFormula>IF(OR(S2="Следование правилам и требованиям",
S2="Конкуренция помогает человеку занять лучшее место в жизни, влиять на других людей",
S2="Жираф большой – ему видней",
S2="Так, как решил учитель (классный руководитель), который хорошо знает учеников",
S2="Чтобы мой ребенок выполнял требования учителя",
S2="Привлекать к их разрешению педагогов и руководство школы, которые отвечают за дисциплину",
S2="Направления, которые сейчас актуальны и поощряются в стране (например, волонтёрство, патриотические акции, ЗОЖ и др.)",
S2="Следование установленным требованиям и правилам",
S2="Отказываюсь от своего мнения в пользу мнения более авторитетного человека",
S2="Я исполнительный (-ая), следую правилам",
S2="От влиятельных людей, которые помогают продвигаться к успеху",
S2="Руководства школы и учителей, которые допускают травлю",
S2="Вопросы, которые учитель считает самыми важными по данной теме",
S2="Если учитель сказал, то надо обязательно участвовать",
S2="Устанавливаться руководством школы",
S2="Надеть то, что не запрещено в школе",
S2="Авторитетные и значимые люди – например, руководители",
S2="Обращаюсь к человеку, который знает, как правильно поступить",
S2="Преклонение перед руководителем, следование исключительно инструкциям от него",
S2="В результате четкого выполнения поставленной задачи",
S2="Лучше обратиться к тому, кто может за меня решить, как преодолеть трудности",
S2="Ничего не обсуждать, этот вопрос должны решать педагоги и школьное руководство",
S2="Получать высокие баллы на контрольных и экзаменах",
S2="Сообщить учителю (классному руководителю) о том, что этот ученик нуждается в помощи и поддержке",
S2="Решаю задачи, которые передо мной поставлены",
S2="Спрашиваю у руководства, как это лучше сделать",
S2="С руководителем или другим авторитетным человеком, который точно знает, как правильно поступить"
),"1",
IF(OR(S2="Соблюдение традиций (сложившихся обычаев, проверенных временем образцов)",
S2="Конкуренция вредна, она разрушает сложившиеся отношения",
S2="Бог дал родню, а чёрт вражду",
S2="Так, как принято в школе (например, по алфавиту, по росту, мальчик с девочкой и т. п.)",
S2="Чтобы мой ребенок вел себя «как положено»",
S2="Так же, как их обычно разрешали",
S2="Увлечения родных и близких, поддержка семейных хобби (сбор грибов, рыбалка, настольные игры и т. п.)",
S2="Опора на мудрость и опыт старшего поколения",
S2="Сохраняю своё личное мнение втайне, чтобы не нарушить сложившийся порядок",
S2="Я следую традициям, не люблю изменения",
S2="От семьи, в которой человек родился",
S2="Ничья. Так сложились обстоятельства",
S2="Типичные вопросы, которые задают практически на всех уроках",
S2="Если ребенок достойно выступит, я буду им гордиться. Посоветую участвовать",
S2="Оставаться неизменными, ведь они проверены временем",
S2="Конкретный совет, я старше, мне виднее",
S2="Никто, жизнь каждого человека предопределена свыше",
S2="Действую так же, как действовало старшее поколение в подобной ситуации",
S2="Избегание любых изменений, боязнь нового",
S2="Благодаря удаче",
S2="Чтобы преодолеть трудности, нужно дождаться благоприятной для этого ситуации",
S2="Оставить те кружки и секции, которые уже есть в школе",
S2="Быть не хуже других, не отставать",
S2="Спокойно отнестись к этой ситуации, потому что в школе всегда были, есть и будут такие ученики",
S2="В нашей семье есть традиции (ходим в театр, готовим обед и т. п.)",
S2="Узнаю, как подобную работу делали раньше",
S2="С близкими, которые хорошо меня знают и понимают, что можно предпринять"
),
"2",
IF(OR(S2="Принятие решения совместно с другими людьми",
S2="Конкуренция хороша до тех пор, пока полезна для всего коллектива",
S2="Один в поле не воин",
S2="Учителю (классному руководителю) стоит обсудить этот вопрос с классом, вместе выработать и принять общее решение",
S2="Чтобы мой ребенок учился взаимодействовать с другими людьми",
S2="Обсуждать конфликт среди одноклассников и стараться найти решение, с которым большинство согласится",
S2="Интересы друзей, благодаря которым всегда есть общие темы для разговора и повод провести время вместе",
S2="Работа в группе, команде",
S2="Признаю право принять решение большинством голосов",
S2="Я люблю работать в коллективе",
S2="От того, в каком коллективе работает или учится человек",
S2="Всего коллектива, в котором есть случаи травли",
S2="Вопросы, ответы на которые можно обсудить с одноклассниками",
S2="Если кто-то еще из класса будет готовиться и участвовать, посоветую присоединиться",
S2="Приниматься решением всего школьного коллектива",
S2="Договориться с друзьями, чтобы быть в одном стиле",
S2="Коллектив – друзья, коллеги и/или др.",
S2="Иду в компанию к друзьям, знакомым или коллегам, чтобы обсудить то, что тревожит",
S2="Подстраивание под мнение большинства, отсутствие своей позиции и своего мнения",
S2="Благодаря слаженной работе команды, сотрудничеству с другими людьми",
S2="С трудностями нужно справляться сообща",
S2="Открыть кружки и секции, которые интересны большинству",
S2="Учиться общаться с другими людьми",
S2="Собраться всем классом и обсудить проблему",
S2="Всегда по-разному, главное, чтобы в компании (друзей, близких, родных и т. д.)",
S2="Обсуждаю в коллективе",
S2="С друзьями или знакомыми (несколькими людьми)"
),
"3","4")))</calculatedColumnFormula>
    </tableColumn>
    <tableColumn id="118" name="Ключ 1-10" dataDxfId="116">
      <calculatedColumnFormula>IF(OR(T2="Следование правилам и требованиям",
T2="Конкуренция помогает человеку занять лучшее место в жизни, влиять на других людей",
T2="Жираф большой – ему видней",
T2="Так, как решил учитель (классный руководитель), который хорошо знает учеников",
T2="Чтобы мой ребенок выполнял требования учителя",
T2="Привлекать к их разрешению педагогов и руководство школы, которые отвечают за дисциплину",
T2="Направления, которые сейчас актуальны и поощряются в стране (например, волонтёрство, патриотические акции, ЗОЖ и др.)",
T2="Следование установленным требованиям и правилам",
T2="Отказываюсь от своего мнения в пользу мнения более авторитетного человека",
T2="Я исполнительный (-ая), следую правилам",
T2="От влиятельных людей, которые помогают продвигаться к успеху",
T2="Руководства школы и учителей, которые допускают травлю",
T2="Вопросы, которые учитель считает самыми важными по данной теме",
T2="Если учитель сказал, то надо обязательно участвовать",
T2="Устанавливаться руководством школы",
T2="Надеть то, что не запрещено в школе",
T2="Авторитетные и значимые люди – например, руководители",
T2="Обращаюсь к человеку, который знает, как правильно поступить",
T2="Преклонение перед руководителем, следование исключительно инструкциям от него",
T2="В результате четкого выполнения поставленной задачи",
T2="Лучше обратиться к тому, кто может за меня решить, как преодолеть трудности",
T2="Ничего не обсуждать, этот вопрос должны решать педагоги и школьное руководство",
T2="Получать высокие баллы на контрольных и экзаменах",
T2="Сообщить учителю (классному руководителю) о том, что этот ученик нуждается в помощи и поддержке",
T2="Решаю задачи, которые передо мной поставлены",
T2="Спрашиваю у руководства, как это лучше сделать",
T2="С руководителем или другим авторитетным человеком, который точно знает, как правильно поступить"
),"1",
IF(OR(T2="Соблюдение традиций (сложившихся обычаев, проверенных временем образцов)",
T2="Конкуренция вредна, она разрушает сложившиеся отношения",
T2="Бог дал родню, а чёрт вражду",
T2="Так, как принято в школе (например, по алфавиту, по росту, мальчик с девочкой и т. п.)",
T2="Чтобы мой ребенок вел себя «как положено»",
T2="Так же, как их обычно разрешали",
T2="Увлечения родных и близких, поддержка семейных хобби (сбор грибов, рыбалка, настольные игры и т. п.)",
T2="Опора на мудрость и опыт старшего поколения",
T2="Сохраняю своё личное мнение втайне, чтобы не нарушить сложившийся порядок",
T2="Я следую традициям, не люблю изменения",
T2="От семьи, в которой человек родился",
T2="Ничья. Так сложились обстоятельства",
T2="Типичные вопросы, которые задают практически на всех уроках",
T2="Если ребенок достойно выступит, я буду им гордиться. Посоветую участвовать",
T2="Оставаться неизменными, ведь они проверены временем",
T2="Конкретный совет, я старше, мне виднее",
T2="Никто, жизнь каждого человека предопределена свыше",
T2="Действую так же, как действовало старшее поколение в подобной ситуации",
T2="Избегание любых изменений, боязнь нового",
T2="Благодаря удаче",
T2="Чтобы преодолеть трудности, нужно дождаться благоприятной для этого ситуации",
T2="Оставить те кружки и секции, которые уже есть в школе",
T2="Быть не хуже других, не отставать",
T2="Спокойно отнестись к этой ситуации, потому что в школе всегда были, есть и будут такие ученики",
T2="В нашей семье есть традиции (ходим в театр, готовим обед и т. п.)",
T2="Узнаю, как подобную работу делали раньше",
T2="С близкими, которые хорошо меня знают и понимают, что можно предпринять"
),
"2",
IF(OR(T2="Принятие решения совместно с другими людьми",
T2="Конкуренция хороша до тех пор, пока полезна для всего коллектива",
T2="Один в поле не воин",
T2="Учителю (классному руководителю) стоит обсудить этот вопрос с классом, вместе выработать и принять общее решение",
T2="Чтобы мой ребенок учился взаимодействовать с другими людьми",
T2="Обсуждать конфликт среди одноклассников и стараться найти решение, с которым большинство согласится",
T2="Интересы друзей, благодаря которым всегда есть общие темы для разговора и повод провести время вместе",
T2="Работа в группе, команде",
T2="Признаю право принять решение большинством голосов",
T2="Я люблю работать в коллективе",
T2="От того, в каком коллективе работает или учится человек",
T2="Всего коллектива, в котором есть случаи травли",
T2="Вопросы, ответы на которые можно обсудить с одноклассниками",
T2="Если кто-то еще из класса будет готовиться и участвовать, посоветую присоединиться",
T2="Приниматься решением всего школьного коллектива",
T2="Договориться с друзьями, чтобы быть в одном стиле",
T2="Коллектив – друзья, коллеги и/или др.",
T2="Иду в компанию к друзьям, знакомым или коллегам, чтобы обсудить то, что тревожит",
T2="Подстраивание под мнение большинства, отсутствие своей позиции и своего мнения",
T2="Благодаря слаженной работе команды, сотрудничеству с другими людьми",
T2="С трудностями нужно справляться сообща",
T2="Открыть кружки и секции, которые интересны большинству",
T2="Учиться общаться с другими людьми",
T2="Собраться всем классом и обсудить проблему",
T2="Всегда по-разному, главное, чтобы в компании (друзей, близких, родных и т. д.)",
T2="Обсуждаю в коллективе",
T2="С друзьями или знакомыми (несколькими людьми)"
),
"3","4")))</calculatedColumnFormula>
    </tableColumn>
    <tableColumn id="119" name="Ключ 1-11" dataDxfId="115">
      <calculatedColumnFormula>IF(OR(U2="Следование правилам и требованиям",
U2="Конкуренция помогает человеку занять лучшее место в жизни, влиять на других людей",
U2="Жираф большой – ему видней",
U2="Так, как решил учитель (классный руководитель), который хорошо знает учеников",
U2="Чтобы мой ребенок выполнял требования учителя",
U2="Привлекать к их разрешению педагогов и руководство школы, которые отвечают за дисциплину",
U2="Направления, которые сейчас актуальны и поощряются в стране (например, волонтёрство, патриотические акции, ЗОЖ и др.)",
U2="Следование установленным требованиям и правилам",
U2="Отказываюсь от своего мнения в пользу мнения более авторитетного человека",
U2="Я исполнительный (-ая), следую правилам",
U2="От влиятельных людей, которые помогают продвигаться к успеху",
U2="Руководства школы и учителей, которые допускают травлю",
U2="Вопросы, которые учитель считает самыми важными по данной теме",
U2="Если учитель сказал, то надо обязательно участвовать",
U2="Устанавливаться руководством школы",
U2="Надеть то, что не запрещено в школе",
U2="Авторитетные и значимые люди – например, руководители",
U2="Обращаюсь к человеку, который знает, как правильно поступить",
U2="Преклонение перед руководителем, следование исключительно инструкциям от него",
U2="В результате четкого выполнения поставленной задачи",
U2="Лучше обратиться к тому, кто может за меня решить, как преодолеть трудности",
U2="Ничего не обсуждать, этот вопрос должны решать педагоги и школьное руководство",
U2="Получать высокие баллы на контрольных и экзаменах",
U2="Сообщить учителю (классному руководителю) о том, что этот ученик нуждается в помощи и поддержке",
U2="Решаю задачи, которые передо мной поставлены",
U2="Спрашиваю у руководства, как это лучше сделать",
U2="С руководителем или другим авторитетным человеком, который точно знает, как правильно поступить"
),"1",
IF(OR(U2="Соблюдение традиций (сложившихся обычаев, проверенных временем образцов)",
U2="Конкуренция вредна, она разрушает сложившиеся отношения",
U2="Бог дал родню, а чёрт вражду",
U2="Так, как принято в школе (например, по алфавиту, по росту, мальчик с девочкой и т. п.)",
U2="Чтобы мой ребенок вел себя «как положено»",
U2="Так же, как их обычно разрешали",
U2="Увлечения родных и близких, поддержка семейных хобби (сбор грибов, рыбалка, настольные игры и т. п.)",
U2="Опора на мудрость и опыт старшего поколения",
U2="Сохраняю своё личное мнение втайне, чтобы не нарушить сложившийся порядок",
U2="Я следую традициям, не люблю изменения",
U2="От семьи, в которой человек родился",
U2="Ничья. Так сложились обстоятельства",
U2="Типичные вопросы, которые задают практически на всех уроках",
U2="Если ребенок достойно выступит, я буду им гордиться. Посоветую участвовать",
U2="Оставаться неизменными, ведь они проверены временем",
U2="Конкретный совет, я старше, мне виднее",
U2="Никто, жизнь каждого человека предопределена свыше",
U2="Действую так же, как действовало старшее поколение в подобной ситуации",
U2="Избегание любых изменений, боязнь нового",
U2="Благодаря удаче",
U2="Чтобы преодолеть трудности, нужно дождаться благоприятной для этого ситуации",
U2="Оставить те кружки и секции, которые уже есть в школе",
U2="Быть не хуже других, не отставать",
U2="Спокойно отнестись к этой ситуации, потому что в школе всегда были, есть и будут такие ученики",
U2="В нашей семье есть традиции (ходим в театр, готовим обед и т. п.)",
U2="Узнаю, как подобную работу делали раньше",
U2="С близкими, которые хорошо меня знают и понимают, что можно предпринять"
),
"2",
IF(OR(U2="Принятие решения совместно с другими людьми",
U2="Конкуренция хороша до тех пор, пока полезна для всего коллектива",
U2="Один в поле не воин",
U2="Учителю (классному руководителю) стоит обсудить этот вопрос с классом, вместе выработать и принять общее решение",
U2="Чтобы мой ребенок учился взаимодействовать с другими людьми",
U2="Обсуждать конфликт среди одноклассников и стараться найти решение, с которым большинство согласится",
U2="Интересы друзей, благодаря которым всегда есть общие темы для разговора и повод провести время вместе",
U2="Работа в группе, команде",
U2="Признаю право принять решение большинством голосов",
U2="Я люблю работать в коллективе",
U2="От того, в каком коллективе работает или учится человек",
U2="Всего коллектива, в котором есть случаи травли",
U2="Вопросы, ответы на которые можно обсудить с одноклассниками",
U2="Если кто-то еще из класса будет готовиться и участвовать, посоветую присоединиться",
U2="Приниматься решением всего школьного коллектива",
U2="Договориться с друзьями, чтобы быть в одном стиле",
U2="Коллектив – друзья, коллеги и/или др.",
U2="Иду в компанию к друзьям, знакомым или коллегам, чтобы обсудить то, что тревожит",
U2="Подстраивание под мнение большинства, отсутствие своей позиции и своего мнения",
U2="Благодаря слаженной работе команды, сотрудничеству с другими людьми",
U2="С трудностями нужно справляться сообща",
U2="Открыть кружки и секции, которые интересны большинству",
U2="Учиться общаться с другими людьми",
U2="Собраться всем классом и обсудить проблему",
U2="Всегда по-разному, главное, чтобы в компании (друзей, близких, родных и т. д.)",
U2="Обсуждаю в коллективе",
U2="С друзьями или знакомыми (несколькими людьми)"
),
"3","4")))</calculatedColumnFormula>
    </tableColumn>
    <tableColumn id="120" name="Ключ 1-12" dataDxfId="114">
      <calculatedColumnFormula>IF(OR(V2="Следование правилам и требованиям",
V2="Конкуренция помогает человеку занять лучшее место в жизни, влиять на других людей",
V2="Жираф большой – ему видней",
V2="Так, как решил учитель (классный руководитель), который хорошо знает учеников",
V2="Чтобы мой ребенок выполнял требования учителя",
V2="Привлекать к их разрешению педагогов и руководство школы, которые отвечают за дисциплину",
V2="Направления, которые сейчас актуальны и поощряются в стране (например, волонтёрство, патриотические акции, ЗОЖ и др.)",
V2="Следование установленным требованиям и правилам",
V2="Отказываюсь от своего мнения в пользу мнения более авторитетного человека",
V2="Я исполнительный (-ая), следую правилам",
V2="От влиятельных людей, которые помогают продвигаться к успеху",
V2="Руководства школы и учителей, которые допускают травлю",
V2="Вопросы, которые учитель считает самыми важными по данной теме",
V2="Если учитель сказал, то надо обязательно участвовать",
V2="Устанавливаться руководством школы",
V2="Надеть то, что не запрещено в школе",
V2="Авторитетные и значимые люди – например, руководители",
V2="Обращаюсь к человеку, который знает, как правильно поступить",
V2="Преклонение перед руководителем, следование исключительно инструкциям от него",
V2="В результате четкого выполнения поставленной задачи",
V2="Лучше обратиться к тому, кто может за меня решить, как преодолеть трудности",
V2="Ничего не обсуждать, этот вопрос должны решать педагоги и школьное руководство",
V2="Получать высокие баллы на контрольных и экзаменах",
V2="Сообщить учителю (классному руководителю) о том, что этот ученик нуждается в помощи и поддержке",
V2="Решаю задачи, которые передо мной поставлены",
V2="Спрашиваю у руководства, как это лучше сделать",
V2="С руководителем или другим авторитетным человеком, который точно знает, как правильно поступить"
),"1",
IF(OR(V2="Соблюдение традиций (сложившихся обычаев, проверенных временем образцов)",
V2="Конкуренция вредна, она разрушает сложившиеся отношения",
V2="Бог дал родню, а чёрт вражду",
V2="Так, как принято в школе (например, по алфавиту, по росту, мальчик с девочкой и т. п.)",
V2="Чтобы мой ребенок вел себя «как положено»",
V2="Так же, как их обычно разрешали",
V2="Увлечения родных и близких, поддержка семейных хобби (сбор грибов, рыбалка, настольные игры и т. п.)",
V2="Опора на мудрость и опыт старшего поколения",
V2="Сохраняю своё личное мнение втайне, чтобы не нарушить сложившийся порядок",
V2="Я следую традициям, не люблю изменения",
V2="От семьи, в которой человек родился",
V2="Ничья. Так сложились обстоятельства",
V2="Типичные вопросы, которые задают практически на всех уроках",
V2="Если ребенок достойно выступит, я буду им гордиться. Посоветую участвовать",
V2="Оставаться неизменными, ведь они проверены временем",
V2="Конкретный совет, я старше, мне виднее",
V2="Никто, жизнь каждого человека предопределена свыше",
V2="Действую так же, как действовало старшее поколение в подобной ситуации",
V2="Избегание любых изменений, боязнь нового",
V2="Благодаря удаче",
V2="Чтобы преодолеть трудности, нужно дождаться благоприятной для этого ситуации",
V2="Оставить те кружки и секции, которые уже есть в школе",
V2="Быть не хуже других, не отставать",
V2="Спокойно отнестись к этой ситуации, потому что в школе всегда были, есть и будут такие ученики",
V2="В нашей семье есть традиции (ходим в театр, готовим обед и т. п.)",
V2="Узнаю, как подобную работу делали раньше",
V2="С близкими, которые хорошо меня знают и понимают, что можно предпринять"
),
"2",
IF(OR(V2="Принятие решения совместно с другими людьми",
V2="Конкуренция хороша до тех пор, пока полезна для всего коллектива",
V2="Один в поле не воин",
V2="Учителю (классному руководителю) стоит обсудить этот вопрос с классом, вместе выработать и принять общее решение",
V2="Чтобы мой ребенок учился взаимодействовать с другими людьми",
V2="Обсуждать конфликт среди одноклассников и стараться найти решение, с которым большинство согласится",
V2="Интересы друзей, благодаря которым всегда есть общие темы для разговора и повод провести время вместе",
V2="Работа в группе, команде",
V2="Признаю право принять решение большинством голосов",
V2="Я люблю работать в коллективе",
V2="От того, в каком коллективе работает или учится человек",
V2="Всего коллектива, в котором есть случаи травли",
V2="Вопросы, ответы на которые можно обсудить с одноклассниками",
V2="Если кто-то еще из класса будет готовиться и участвовать, посоветую присоединиться",
V2="Приниматься решением всего школьного коллектива",
V2="Договориться с друзьями, чтобы быть в одном стиле",
V2="Коллектив – друзья, коллеги и/или др.",
V2="Иду в компанию к друзьям, знакомым или коллегам, чтобы обсудить то, что тревожит",
V2="Подстраивание под мнение большинства, отсутствие своей позиции и своего мнения",
V2="Благодаря слаженной работе команды, сотрудничеству с другими людьми",
V2="С трудностями нужно справляться сообща",
V2="Открыть кружки и секции, которые интересны большинству",
V2="Учиться общаться с другими людьми",
V2="Собраться всем классом и обсудить проблему",
V2="Всегда по-разному, главное, чтобы в компании (друзей, близких, родных и т. д.)",
V2="Обсуждаю в коллективе",
V2="С друзьями или знакомыми (несколькими людьми)"
),
"3","4")))</calculatedColumnFormula>
    </tableColumn>
    <tableColumn id="121" name="Ключ 1-13" dataDxfId="113">
      <calculatedColumnFormula>IF(OR(W2="Следование правилам и требованиям",
W2="Конкуренция помогает человеку занять лучшее место в жизни, влиять на других людей",
W2="Жираф большой – ему видней",
W2="Так, как решил учитель (классный руководитель), который хорошо знает учеников",
W2="Чтобы мой ребенок выполнял требования учителя",
W2="Привлекать к их разрешению педагогов и руководство школы, которые отвечают за дисциплину",
W2="Направления, которые сейчас актуальны и поощряются в стране (например, волонтёрство, патриотические акции, ЗОЖ и др.)",
W2="Следование установленным требованиям и правилам",
W2="Отказываюсь от своего мнения в пользу мнения более авторитетного человека",
W2="Я исполнительный (-ая), следую правилам",
W2="От влиятельных людей, которые помогают продвигаться к успеху",
W2="Руководства школы и учителей, которые допускают травлю",
W2="Вопросы, которые учитель считает самыми важными по данной теме",
W2="Если учитель сказал, то надо обязательно участвовать",
W2="Устанавливаться руководством школы",
W2="Надеть то, что не запрещено в школе",
W2="Авторитетные и значимые люди – например, руководители",
W2="Обращаюсь к человеку, который знает, как правильно поступить",
W2="Преклонение перед руководителем, следование исключительно инструкциям от него",
W2="В результате четкого выполнения поставленной задачи",
W2="Лучше обратиться к тому, кто может за меня решить, как преодолеть трудности",
W2="Ничего не обсуждать, этот вопрос должны решать педагоги и школьное руководство",
W2="Получать высокие баллы на контрольных и экзаменах",
W2="Сообщить учителю (классному руководителю) о том, что этот ученик нуждается в помощи и поддержке",
W2="Решаю задачи, которые передо мной поставлены",
W2="Спрашиваю у руководства, как это лучше сделать",
W2="С руководителем или другим авторитетным человеком, который точно знает, как правильно поступить"
),"1",
IF(OR(W2="Соблюдение традиций (сложившихся обычаев, проверенных временем образцов)",
W2="Конкуренция вредна, она разрушает сложившиеся отношения",
W2="Бог дал родню, а чёрт вражду",
W2="Так, как принято в школе (например, по алфавиту, по росту, мальчик с девочкой и т. п.)",
W2="Чтобы мой ребенок вел себя «как положено»",
W2="Так же, как их обычно разрешали",
W2="Увлечения родных и близких, поддержка семейных хобби (сбор грибов, рыбалка, настольные игры и т. п.)",
W2="Опора на мудрость и опыт старшего поколения",
W2="Сохраняю своё личное мнение втайне, чтобы не нарушить сложившийся порядок",
W2="Я следую традициям, не люблю изменения",
W2="От семьи, в которой человек родился",
W2="Ничья. Так сложились обстоятельства",
W2="Типичные вопросы, которые задают практически на всех уроках",
W2="Если ребенок достойно выступит, я буду им гордиться. Посоветую участвовать",
W2="Оставаться неизменными, ведь они проверены временем",
W2="Конкретный совет, я старше, мне виднее",
W2="Никто, жизнь каждого человека предопределена свыше",
W2="Действую так же, как действовало старшее поколение в подобной ситуации",
W2="Избегание любых изменений, боязнь нового",
W2="Благодаря удаче",
W2="Чтобы преодолеть трудности, нужно дождаться благоприятной для этого ситуации",
W2="Оставить те кружки и секции, которые уже есть в школе",
W2="Быть не хуже других, не отставать",
W2="Спокойно отнестись к этой ситуации, потому что в школе всегда были, есть и будут такие ученики",
W2="В нашей семье есть традиции (ходим в театр, готовим обед и т. п.)",
W2="Узнаю, как подобную работу делали раньше",
W2="С близкими, которые хорошо меня знают и понимают, что можно предпринять"
),
"2",
IF(OR(W2="Принятие решения совместно с другими людьми",
W2="Конкуренция хороша до тех пор, пока полезна для всего коллектива",
W2="Один в поле не воин",
W2="Учителю (классному руководителю) стоит обсудить этот вопрос с классом, вместе выработать и принять общее решение",
W2="Чтобы мой ребенок учился взаимодействовать с другими людьми",
W2="Обсуждать конфликт среди одноклассников и стараться найти решение, с которым большинство согласится",
W2="Интересы друзей, благодаря которым всегда есть общие темы для разговора и повод провести время вместе",
W2="Работа в группе, команде",
W2="Признаю право принять решение большинством голосов",
W2="Я люблю работать в коллективе",
W2="От того, в каком коллективе работает или учится человек",
W2="Всего коллектива, в котором есть случаи травли",
W2="Вопросы, ответы на которые можно обсудить с одноклассниками",
W2="Если кто-то еще из класса будет готовиться и участвовать, посоветую присоединиться",
W2="Приниматься решением всего школьного коллектива",
W2="Договориться с друзьями, чтобы быть в одном стиле",
W2="Коллектив – друзья, коллеги и/или др.",
W2="Иду в компанию к друзьям, знакомым или коллегам, чтобы обсудить то, что тревожит",
W2="Подстраивание под мнение большинства, отсутствие своей позиции и своего мнения",
W2="Благодаря слаженной работе команды, сотрудничеству с другими людьми",
W2="С трудностями нужно справляться сообща",
W2="Открыть кружки и секции, которые интересны большинству",
W2="Учиться общаться с другими людьми",
W2="Собраться всем классом и обсудить проблему",
W2="Всегда по-разному, главное, чтобы в компании (друзей, близких, родных и т. д.)",
W2="Обсуждаю в коллективе",
W2="С друзьями или знакомыми (несколькими людьми)"
),
"3","4")))</calculatedColumnFormula>
    </tableColumn>
    <tableColumn id="122" name="Ключ 1-14" dataDxfId="112">
      <calculatedColumnFormula>IF(OR(X2="Следование правилам и требованиям",
X2="Конкуренция помогает человеку занять лучшее место в жизни, влиять на других людей",
X2="Жираф большой – ему видней",
X2="Так, как решил учитель (классный руководитель), который хорошо знает учеников",
X2="Чтобы мой ребенок выполнял требования учителя",
X2="Привлекать к их разрешению педагогов и руководство школы, которые отвечают за дисциплину",
X2="Направления, которые сейчас актуальны и поощряются в стране (например, волонтёрство, патриотические акции, ЗОЖ и др.)",
X2="Следование установленным требованиям и правилам",
X2="Отказываюсь от своего мнения в пользу мнения более авторитетного человека",
X2="Я исполнительный (-ая), следую правилам",
X2="От влиятельных людей, которые помогают продвигаться к успеху",
X2="Руководства школы и учителей, которые допускают травлю",
X2="Вопросы, которые учитель считает самыми важными по данной теме",
X2="Если учитель сказал, то надо обязательно участвовать",
X2="Устанавливаться руководством школы",
X2="Надеть то, что не запрещено в школе",
X2="Авторитетные и значимые люди – например, руководители",
X2="Обращаюсь к человеку, который знает, как правильно поступить",
X2="Преклонение перед руководителем, следование исключительно инструкциям от него",
X2="В результате четкого выполнения поставленной задачи",
X2="Лучше обратиться к тому, кто может за меня решить, как преодолеть трудности",
X2="Ничего не обсуждать, этот вопрос должны решать педагоги и школьное руководство",
X2="Получать высокие баллы на контрольных и экзаменах",
X2="Сообщить учителю (классному руководителю) о том, что этот ученик нуждается в помощи и поддержке",
X2="Решаю задачи, которые передо мной поставлены",
X2="Спрашиваю у руководства, как это лучше сделать",
X2="С руководителем или другим авторитетным человеком, который точно знает, как правильно поступить"
),"1",
IF(OR(X2="Соблюдение традиций (сложившихся обычаев, проверенных временем образцов)",
X2="Конкуренция вредна, она разрушает сложившиеся отношения",
X2="Бог дал родню, а чёрт вражду",
X2="Так, как принято в школе (например, по алфавиту, по росту, мальчик с девочкой и т. п.)",
X2="Чтобы мой ребенок вел себя «как положено»",
X2="Так же, как их обычно разрешали",
X2="Увлечения родных и близких, поддержка семейных хобби (сбор грибов, рыбалка, настольные игры и т. п.)",
X2="Опора на мудрость и опыт старшего поколения",
X2="Сохраняю своё личное мнение втайне, чтобы не нарушить сложившийся порядок",
X2="Я следую традициям, не люблю изменения",
X2="От семьи, в которой человек родился",
X2="Ничья. Так сложились обстоятельства",
X2="Типичные вопросы, которые задают практически на всех уроках",
X2="Если ребенок достойно выступит, я буду им гордиться. Посоветую участвовать",
X2="Оставаться неизменными, ведь они проверены временем",
X2="Конкретный совет, я старше, мне виднее",
X2="Никто, жизнь каждого человека предопределена свыше",
X2="Действую так же, как действовало старшее поколение в подобной ситуации",
X2="Избегание любых изменений, боязнь нового",
X2="Благодаря удаче",
X2="Чтобы преодолеть трудности, нужно дождаться благоприятной для этого ситуации",
X2="Оставить те кружки и секции, которые уже есть в школе",
X2="Быть не хуже других, не отставать",
X2="Спокойно отнестись к этой ситуации, потому что в школе всегда были, есть и будут такие ученики",
X2="В нашей семье есть традиции (ходим в театр, готовим обед и т. п.)",
X2="Узнаю, как подобную работу делали раньше",
X2="С близкими, которые хорошо меня знают и понимают, что можно предпринять"
),
"2",
IF(OR(X2="Принятие решения совместно с другими людьми",
X2="Конкуренция хороша до тех пор, пока полезна для всего коллектива",
X2="Один в поле не воин",
X2="Учителю (классному руководителю) стоит обсудить этот вопрос с классом, вместе выработать и принять общее решение",
X2="Чтобы мой ребенок учился взаимодействовать с другими людьми",
X2="Обсуждать конфликт среди одноклассников и стараться найти решение, с которым большинство согласится",
X2="Интересы друзей, благодаря которым всегда есть общие темы для разговора и повод провести время вместе",
X2="Работа в группе, команде",
X2="Признаю право принять решение большинством голосов",
X2="Я люблю работать в коллективе",
X2="От того, в каком коллективе работает или учится человек",
X2="Всего коллектива, в котором есть случаи травли",
X2="Вопросы, ответы на которые можно обсудить с одноклассниками",
X2="Если кто-то еще из класса будет готовиться и участвовать, посоветую присоединиться",
X2="Приниматься решением всего школьного коллектива",
X2="Договориться с друзьями, чтобы быть в одном стиле",
X2="Коллектив – друзья, коллеги и/или др.",
X2="Иду в компанию к друзьям, знакомым или коллегам, чтобы обсудить то, что тревожит",
X2="Подстраивание под мнение большинства, отсутствие своей позиции и своего мнения",
X2="Благодаря слаженной работе команды, сотрудничеству с другими людьми",
X2="С трудностями нужно справляться сообща",
X2="Открыть кружки и секции, которые интересны большинству",
X2="Учиться общаться с другими людьми",
X2="Собраться всем классом и обсудить проблему",
X2="Всегда по-разному, главное, чтобы в компании (друзей, близких, родных и т. д.)",
X2="Обсуждаю в коллективе",
X2="С друзьями или знакомыми (несколькими людьми)"
),
"3","4")))</calculatedColumnFormula>
    </tableColumn>
    <tableColumn id="123" name="Ключ 1-15" dataDxfId="111">
      <calculatedColumnFormula>IF(OR(Y2="Следование правилам и требованиям",
Y2="Конкуренция помогает человеку занять лучшее место в жизни, влиять на других людей",
Y2="Жираф большой – ему видней",
Y2="Так, как решил учитель (классный руководитель), который хорошо знает учеников",
Y2="Чтобы мой ребенок выполнял требования учителя",
Y2="Привлекать к их разрешению педагогов и руководство школы, которые отвечают за дисциплину",
Y2="Направления, которые сейчас актуальны и поощряются в стране (например, волонтёрство, патриотические акции, ЗОЖ и др.)",
Y2="Следование установленным требованиям и правилам",
Y2="Отказываюсь от своего мнения в пользу мнения более авторитетного человека",
Y2="Я исполнительный (-ая), следую правилам",
Y2="От влиятельных людей, которые помогают продвигаться к успеху",
Y2="Руководства школы и учителей, которые допускают травлю",
Y2="Вопросы, которые учитель считает самыми важными по данной теме",
Y2="Если учитель сказал, то надо обязательно участвовать",
Y2="Устанавливаться руководством школы",
Y2="Надеть то, что не запрещено в школе",
Y2="Авторитетные и значимые люди – например, руководители",
Y2="Обращаюсь к человеку, который знает, как правильно поступить",
Y2="Преклонение перед руководителем, следование исключительно инструкциям от него",
Y2="В результате четкого выполнения поставленной задачи",
Y2="Лучше обратиться к тому, кто может за меня решить, как преодолеть трудности",
Y2="Ничего не обсуждать, этот вопрос должны решать педагоги и школьное руководство",
Y2="Получать высокие баллы на контрольных и экзаменах",
Y2="Сообщить учителю (классному руководителю) о том, что этот ученик нуждается в помощи и поддержке",
Y2="Решаю задачи, которые передо мной поставлены",
Y2="Спрашиваю у руководства, как это лучше сделать",
Y2="С руководителем или другим авторитетным человеком, который точно знает, как правильно поступить"
),"1",
IF(OR(Y2="Соблюдение традиций (сложившихся обычаев, проверенных временем образцов)",
Y2="Конкуренция вредна, она разрушает сложившиеся отношения",
Y2="Бог дал родню, а чёрт вражду",
Y2="Так, как принято в школе (например, по алфавиту, по росту, мальчик с девочкой и т. п.)",
Y2="Чтобы мой ребенок вел себя «как положено»",
Y2="Так же, как их обычно разрешали",
Y2="Увлечения родных и близких, поддержка семейных хобби (сбор грибов, рыбалка, настольные игры и т. п.)",
Y2="Опора на мудрость и опыт старшего поколения",
Y2="Сохраняю своё личное мнение втайне, чтобы не нарушить сложившийся порядок",
Y2="Я следую традициям, не люблю изменения",
Y2="От семьи, в которой человек родился",
Y2="Ничья. Так сложились обстоятельства",
Y2="Типичные вопросы, которые задают практически на всех уроках",
Y2="Если ребенок достойно выступит, я буду им гордиться. Посоветую участвовать",
Y2="Оставаться неизменными, ведь они проверены временем",
Y2="Конкретный совет, я старше, мне виднее",
Y2="Никто, жизнь каждого человека предопределена свыше",
Y2="Действую так же, как действовало старшее поколение в подобной ситуации",
Y2="Избегание любых изменений, боязнь нового",
Y2="Благодаря удаче",
Y2="Чтобы преодолеть трудности, нужно дождаться благоприятной для этого ситуации",
Y2="Оставить те кружки и секции, которые уже есть в школе",
Y2="Быть не хуже других, не отставать",
Y2="Спокойно отнестись к этой ситуации, потому что в школе всегда были, есть и будут такие ученики",
Y2="В нашей семье есть традиции (ходим в театр, готовим обед и т. п.)",
Y2="Узнаю, как подобную работу делали раньше",
Y2="С близкими, которые хорошо меня знают и понимают, что можно предпринять"
),
"2",
IF(OR(Y2="Принятие решения совместно с другими людьми",
Y2="Конкуренция хороша до тех пор, пока полезна для всего коллектива",
Y2="Один в поле не воин",
Y2="Учителю (классному руководителю) стоит обсудить этот вопрос с классом, вместе выработать и принять общее решение",
Y2="Чтобы мой ребенок учился взаимодействовать с другими людьми",
Y2="Обсуждать конфликт среди одноклассников и стараться найти решение, с которым большинство согласится",
Y2="Интересы друзей, благодаря которым всегда есть общие темы для разговора и повод провести время вместе",
Y2="Работа в группе, команде",
Y2="Признаю право принять решение большинством голосов",
Y2="Я люблю работать в коллективе",
Y2="От того, в каком коллективе работает или учится человек",
Y2="Всего коллектива, в котором есть случаи травли",
Y2="Вопросы, ответы на которые можно обсудить с одноклассниками",
Y2="Если кто-то еще из класса будет готовиться и участвовать, посоветую присоединиться",
Y2="Приниматься решением всего школьного коллектива",
Y2="Договориться с друзьями, чтобы быть в одном стиле",
Y2="Коллектив – друзья, коллеги и/или др.",
Y2="Иду в компанию к друзьям, знакомым или коллегам, чтобы обсудить то, что тревожит",
Y2="Подстраивание под мнение большинства, отсутствие своей позиции и своего мнения",
Y2="Благодаря слаженной работе команды, сотрудничеству с другими людьми",
Y2="С трудностями нужно справляться сообща",
Y2="Открыть кружки и секции, которые интересны большинству",
Y2="Учиться общаться с другими людьми",
Y2="Собраться всем классом и обсудить проблему",
Y2="Всегда по-разному, главное, чтобы в компании (друзей, близких, родных и т. д.)",
Y2="Обсуждаю в коллективе",
Y2="С друзьями или знакомыми (несколькими людьми)"
),
"3","4")))</calculatedColumnFormula>
    </tableColumn>
    <tableColumn id="124" name="Ключ 1-16" dataDxfId="110">
      <calculatedColumnFormula>IF(OR(Z2="Следование правилам и требованиям",
Z2="Конкуренция помогает человеку занять лучшее место в жизни, влиять на других людей",
Z2="Жираф большой – ему видней",
Z2="Так, как решил учитель (классный руководитель), который хорошо знает учеников",
Z2="Чтобы мой ребенок выполнял требования учителя",
Z2="Привлекать к их разрешению педагогов и руководство школы, которые отвечают за дисциплину",
Z2="Направления, которые сейчас актуальны и поощряются в стране (например, волонтёрство, патриотические акции, ЗОЖ и др.)",
Z2="Следование установленным требованиям и правилам",
Z2="Отказываюсь от своего мнения в пользу мнения более авторитетного человека",
Z2="Я исполнительный (-ая), следую правилам",
Z2="От влиятельных людей, которые помогают продвигаться к успеху",
Z2="Руководства школы и учителей, которые допускают травлю",
Z2="Вопросы, которые учитель считает самыми важными по данной теме",
Z2="Если учитель сказал, то надо обязательно участвовать",
Z2="Устанавливаться руководством школы",
Z2="Надеть то, что не запрещено в школе",
Z2="Авторитетные и значимые люди – например, руководители",
Z2="Обращаюсь к человеку, который знает, как правильно поступить",
Z2="Преклонение перед руководителем, следование исключительно инструкциям от него",
Z2="В результате четкого выполнения поставленной задачи",
Z2="Лучше обратиться к тому, кто может за меня решить, как преодолеть трудности",
Z2="Ничего не обсуждать, этот вопрос должны решать педагоги и школьное руководство",
Z2="Получать высокие баллы на контрольных и экзаменах",
Z2="Сообщить учителю (классному руководителю) о том, что этот ученик нуждается в помощи и поддержке",
Z2="Решаю задачи, которые передо мной поставлены",
Z2="Спрашиваю у руководства, как это лучше сделать",
Z2="С руководителем или другим авторитетным человеком, который точно знает, как правильно поступить"
),"1",
IF(OR(Z2="Соблюдение традиций (сложившихся обычаев, проверенных временем образцов)",
Z2="Конкуренция вредна, она разрушает сложившиеся отношения",
Z2="Бог дал родню, а чёрт вражду",
Z2="Так, как принято в школе (например, по алфавиту, по росту, мальчик с девочкой и т. п.)",
Z2="Чтобы мой ребенок вел себя «как положено»",
Z2="Так же, как их обычно разрешали",
Z2="Увлечения родных и близких, поддержка семейных хобби (сбор грибов, рыбалка, настольные игры и т. п.)",
Z2="Опора на мудрость и опыт старшего поколения",
Z2="Сохраняю своё личное мнение втайне, чтобы не нарушить сложившийся порядок",
Z2="Я следую традициям, не люблю изменения",
Z2="От семьи, в которой человек родился",
Z2="Ничья. Так сложились обстоятельства",
Z2="Типичные вопросы, которые задают практически на всех уроках",
Z2="Если ребенок достойно выступит, я буду им гордиться. Посоветую участвовать",
Z2="Оставаться неизменными, ведь они проверены временем",
Z2="Конкретный совет, я старше, мне виднее",
Z2="Никто, жизнь каждого человека предопределена свыше",
Z2="Действую так же, как действовало старшее поколение в подобной ситуации",
Z2="Избегание любых изменений, боязнь нового",
Z2="Благодаря удаче",
Z2="Чтобы преодолеть трудности, нужно дождаться благоприятной для этого ситуации",
Z2="Оставить те кружки и секции, которые уже есть в школе",
Z2="Быть не хуже других, не отставать",
Z2="Спокойно отнестись к этой ситуации, потому что в школе всегда были, есть и будут такие ученики",
Z2="В нашей семье есть традиции (ходим в театр, готовим обед и т. п.)",
Z2="Узнаю, как подобную работу делали раньше",
Z2="С близкими, которые хорошо меня знают и понимают, что можно предпринять"
),
"2",
IF(OR(Z2="Принятие решения совместно с другими людьми",
Z2="Конкуренция хороша до тех пор, пока полезна для всего коллектива",
Z2="Один в поле не воин",
Z2="Учителю (классному руководителю) стоит обсудить этот вопрос с классом, вместе выработать и принять общее решение",
Z2="Чтобы мой ребенок учился взаимодействовать с другими людьми",
Z2="Обсуждать конфликт среди одноклассников и стараться найти решение, с которым большинство согласится",
Z2="Интересы друзей, благодаря которым всегда есть общие темы для разговора и повод провести время вместе",
Z2="Работа в группе, команде",
Z2="Признаю право принять решение большинством голосов",
Z2="Я люблю работать в коллективе",
Z2="От того, в каком коллективе работает или учится человек",
Z2="Всего коллектива, в котором есть случаи травли",
Z2="Вопросы, ответы на которые можно обсудить с одноклассниками",
Z2="Если кто-то еще из класса будет готовиться и участвовать, посоветую присоединиться",
Z2="Приниматься решением всего школьного коллектива",
Z2="Договориться с друзьями, чтобы быть в одном стиле",
Z2="Коллектив – друзья, коллеги и/или др.",
Z2="Иду в компанию к друзьям, знакомым или коллегам, чтобы обсудить то, что тревожит",
Z2="Подстраивание под мнение большинства, отсутствие своей позиции и своего мнения",
Z2="Благодаря слаженной работе команды, сотрудничеству с другими людьми",
Z2="С трудностями нужно справляться сообща",
Z2="Открыть кружки и секции, которые интересны большинству",
Z2="Учиться общаться с другими людьми",
Z2="Собраться всем классом и обсудить проблему",
Z2="Всегда по-разному, главное, чтобы в компании (друзей, близких, родных и т. д.)",
Z2="Обсуждаю в коллективе",
Z2="С друзьями или знакомыми (несколькими людьми)"
),
"3","4")))</calculatedColumnFormula>
    </tableColumn>
    <tableColumn id="125" name="Ключ 1-17" dataDxfId="109">
      <calculatedColumnFormula>IF(OR(AA2="Следование правилам и требованиям",
AA2="Конкуренция помогает человеку занять лучшее место в жизни, влиять на других людей",
AA2="Жираф большой – ему видней",
AA2="Так, как решил учитель (классный руководитель), который хорошо знает учеников",
AA2="Чтобы мой ребенок выполнял требования учителя",
AA2="Привлекать к их разрешению педагогов и руководство школы, которые отвечают за дисциплину",
AA2="Направления, которые сейчас актуальны и поощряются в стране (например, волонтёрство, патриотические акции, ЗОЖ и др.)",
AA2="Следование установленным требованиям и правилам",
AA2="Отказываюсь от своего мнения в пользу мнения более авторитетного человека",
AA2="Я исполнительный (-ая), следую правилам",
AA2="От влиятельных людей, которые помогают продвигаться к успеху",
AA2="Руководства школы и учителей, которые допускают травлю",
AA2="Вопросы, которые учитель считает самыми важными по данной теме",
AA2="Если учитель сказал, то надо обязательно участвовать",
AA2="Устанавливаться руководством школы",
AA2="Надеть то, что не запрещено в школе",
AA2="Авторитетные и значимые люди – например, руководители",
AA2="Обращаюсь к человеку, который знает, как правильно поступить",
AA2="Преклонение перед руководителем, следование исключительно инструкциям от него",
AA2="В результате четкого выполнения поставленной задачи",
AA2="Лучше обратиться к тому, кто может за меня решить, как преодолеть трудности",
AA2="Ничего не обсуждать, этот вопрос должны решать педагоги и школьное руководство",
AA2="Получать высокие баллы на контрольных и экзаменах",
AA2="Сообщить учителю (классному руководителю) о том, что этот ученик нуждается в помощи и поддержке",
AA2="Решаю задачи, которые передо мной поставлены",
AA2="Спрашиваю у руководства, как это лучше сделать",
AA2="С руководителем или другим авторитетным человеком, который точно знает, как правильно поступить"
),"1",
IF(OR(AA2="Соблюдение традиций (сложившихся обычаев, проверенных временем образцов)",
AA2="Конкуренция вредна, она разрушает сложившиеся отношения",
AA2="Бог дал родню, а чёрт вражду",
AA2="Так, как принято в школе (например, по алфавиту, по росту, мальчик с девочкой и т. п.)",
AA2="Чтобы мой ребенок вел себя «как положено»",
AA2="Так же, как их обычно разрешали",
AA2="Увлечения родных и близких, поддержка семейных хобби (сбор грибов, рыбалка, настольные игры и т. п.)",
AA2="Опора на мудрость и опыт старшего поколения",
AA2="Сохраняю своё личное мнение втайне, чтобы не нарушить сложившийся порядок",
AA2="Я следую традициям, не люблю изменения",
AA2="От семьи, в которой человек родился",
AA2="Ничья. Так сложились обстоятельства",
AA2="Типичные вопросы, которые задают практически на всех уроках",
AA2="Если ребенок достойно выступит, я буду им гордиться. Посоветую участвовать",
AA2="Оставаться неизменными, ведь они проверены временем",
AA2="Конкретный совет, я старше, мне виднее",
AA2="Никто, жизнь каждого человека предопределена свыше",
AA2="Действую так же, как действовало старшее поколение в подобной ситуации",
AA2="Избегание любых изменений, боязнь нового",
AA2="Благодаря удаче",
AA2="Чтобы преодолеть трудности, нужно дождаться благоприятной для этого ситуации",
AA2="Оставить те кружки и секции, которые уже есть в школе",
AA2="Быть не хуже других, не отставать",
AA2="Спокойно отнестись к этой ситуации, потому что в школе всегда были, есть и будут такие ученики",
AA2="В нашей семье есть традиции (ходим в театр, готовим обед и т. п.)",
AA2="Узнаю, как подобную работу делали раньше",
AA2="С близкими, которые хорошо меня знают и понимают, что можно предпринять"
),
"2",
IF(OR(AA2="Принятие решения совместно с другими людьми",
AA2="Конкуренция хороша до тех пор, пока полезна для всего коллектива",
AA2="Один в поле не воин",
AA2="Учителю (классному руководителю) стоит обсудить этот вопрос с классом, вместе выработать и принять общее решение",
AA2="Чтобы мой ребенок учился взаимодействовать с другими людьми",
AA2="Обсуждать конфликт среди одноклассников и стараться найти решение, с которым большинство согласится",
AA2="Интересы друзей, благодаря которым всегда есть общие темы для разговора и повод провести время вместе",
AA2="Работа в группе, команде",
AA2="Признаю право принять решение большинством голосов",
AA2="Я люблю работать в коллективе",
AA2="От того, в каком коллективе работает или учится человек",
AA2="Всего коллектива, в котором есть случаи травли",
AA2="Вопросы, ответы на которые можно обсудить с одноклассниками",
AA2="Если кто-то еще из класса будет готовиться и участвовать, посоветую присоединиться",
AA2="Приниматься решением всего школьного коллектива",
AA2="Договориться с друзьями, чтобы быть в одном стиле",
AA2="Коллектив – друзья, коллеги и/или др.",
AA2="Иду в компанию к друзьям, знакомым или коллегам, чтобы обсудить то, что тревожит",
AA2="Подстраивание под мнение большинства, отсутствие своей позиции и своего мнения",
AA2="Благодаря слаженной работе команды, сотрудничеству с другими людьми",
AA2="С трудностями нужно справляться сообща",
AA2="Открыть кружки и секции, которые интересны большинству",
AA2="Учиться общаться с другими людьми",
AA2="Собраться всем классом и обсудить проблему",
AA2="Всегда по-разному, главное, чтобы в компании (друзей, близких, родных и т. д.)",
AA2="Обсуждаю в коллективе",
AA2="С друзьями или знакомыми (несколькими людьми)"
),
"3","4")))</calculatedColumnFormula>
    </tableColumn>
    <tableColumn id="126" name="Ключ 1-18" dataDxfId="108">
      <calculatedColumnFormula>IF(OR(AB2="Следование правилам и требованиям",
AB2="Конкуренция помогает человеку занять лучшее место в жизни, влиять на других людей",
AB2="Жираф большой – ему видней",
AB2="Так, как решил учитель (классный руководитель), который хорошо знает учеников",
AB2="Чтобы мой ребенок выполнял требования учителя",
AB2="Привлекать к их разрешению педагогов и руководство школы, которые отвечают за дисциплину",
AB2="Направления, которые сейчас актуальны и поощряются в стране (например, волонтёрство, патриотические акции, ЗОЖ и др.)",
AB2="Следование установленным требованиям и правилам",
AB2="Отказываюсь от своего мнения в пользу мнения более авторитетного человека",
AB2="Я исполнительный (-ая), следую правилам",
AB2="От влиятельных людей, которые помогают продвигаться к успеху",
AB2="Руководства школы и учителей, которые допускают травлю",
AB2="Вопросы, которые учитель считает самыми важными по данной теме",
AB2="Если учитель сказал, то надо обязательно участвовать",
AB2="Устанавливаться руководством школы",
AB2="Надеть то, что не запрещено в школе",
AB2="Авторитетные и значимые люди – например, руководители",
AB2="Обращаюсь к человеку, который знает, как правильно поступить",
AB2="Преклонение перед руководителем, следование исключительно инструкциям от него",
AB2="В результате четкого выполнения поставленной задачи",
AB2="Лучше обратиться к тому, кто может за меня решить, как преодолеть трудности",
AB2="Ничего не обсуждать, этот вопрос должны решать педагоги и школьное руководство",
AB2="Получать высокие баллы на контрольных и экзаменах",
AB2="Сообщить учителю (классному руководителю) о том, что этот ученик нуждается в помощи и поддержке",
AB2="Решаю задачи, которые передо мной поставлены",
AB2="Спрашиваю у руководства, как это лучше сделать",
AB2="С руководителем или другим авторитетным человеком, который точно знает, как правильно поступить"
),"1",
IF(OR(AB2="Соблюдение традиций (сложившихся обычаев, проверенных временем образцов)",
AB2="Конкуренция вредна, она разрушает сложившиеся отношения",
AB2="Бог дал родню, а чёрт вражду",
AB2="Так, как принято в школе (например, по алфавиту, по росту, мальчик с девочкой и т. п.)",
AB2="Чтобы мой ребенок вел себя «как положено»",
AB2="Так же, как их обычно разрешали",
AB2="Увлечения родных и близких, поддержка семейных хобби (сбор грибов, рыбалка, настольные игры и т. п.)",
AB2="Опора на мудрость и опыт старшего поколения",
AB2="Сохраняю своё личное мнение втайне, чтобы не нарушить сложившийся порядок",
AB2="Я следую традициям, не люблю изменения",
AB2="От семьи, в которой человек родился",
AB2="Ничья. Так сложились обстоятельства",
AB2="Типичные вопросы, которые задают практически на всех уроках",
AB2="Если ребенок достойно выступит, я буду им гордиться. Посоветую участвовать",
AB2="Оставаться неизменными, ведь они проверены временем",
AB2="Конкретный совет, я старше, мне виднее",
AB2="Никто, жизнь каждого человека предопределена свыше",
AB2="Действую так же, как действовало старшее поколение в подобной ситуации",
AB2="Избегание любых изменений, боязнь нового",
AB2="Благодаря удаче",
AB2="Чтобы преодолеть трудности, нужно дождаться благоприятной для этого ситуации",
AB2="Оставить те кружки и секции, которые уже есть в школе",
AB2="Быть не хуже других, не отставать",
AB2="Спокойно отнестись к этой ситуации, потому что в школе всегда были, есть и будут такие ученики",
AB2="В нашей семье есть традиции (ходим в театр, готовим обед и т. п.)",
AB2="Узнаю, как подобную работу делали раньше",
AB2="С близкими, которые хорошо меня знают и понимают, что можно предпринять"
),
"2",
IF(OR(AB2="Принятие решения совместно с другими людьми",
AB2="Конкуренция хороша до тех пор, пока полезна для всего коллектива",
AB2="Один в поле не воин",
AB2="Учителю (классному руководителю) стоит обсудить этот вопрос с классом, вместе выработать и принять общее решение",
AB2="Чтобы мой ребенок учился взаимодействовать с другими людьми",
AB2="Обсуждать конфликт среди одноклассников и стараться найти решение, с которым большинство согласится",
AB2="Интересы друзей, благодаря которым всегда есть общие темы для разговора и повод провести время вместе",
AB2="Работа в группе, команде",
AB2="Признаю право принять решение большинством голосов",
AB2="Я люблю работать в коллективе",
AB2="От того, в каком коллективе работает или учится человек",
AB2="Всего коллектива, в котором есть случаи травли",
AB2="Вопросы, ответы на которые можно обсудить с одноклассниками",
AB2="Если кто-то еще из класса будет готовиться и участвовать, посоветую присоединиться",
AB2="Приниматься решением всего школьного коллектива",
AB2="Договориться с друзьями, чтобы быть в одном стиле",
AB2="Коллектив – друзья, коллеги и/или др.",
AB2="Иду в компанию к друзьям, знакомым или коллегам, чтобы обсудить то, что тревожит",
AB2="Подстраивание под мнение большинства, отсутствие своей позиции и своего мнения",
AB2="Благодаря слаженной работе команды, сотрудничеству с другими людьми",
AB2="С трудностями нужно справляться сообща",
AB2="Открыть кружки и секции, которые интересны большинству",
AB2="Учиться общаться с другими людьми",
AB2="Собраться всем классом и обсудить проблему",
AB2="Всегда по-разному, главное, чтобы в компании (друзей, близких, родных и т. д.)",
AB2="Обсуждаю в коллективе",
AB2="С друзьями или знакомыми (несколькими людьми)"
),
"3","4")))</calculatedColumnFormula>
    </tableColumn>
    <tableColumn id="127" name="Ключ 1-19" dataDxfId="107">
      <calculatedColumnFormula>IF(OR(AC2="Следование правилам и требованиям",
AC2="Конкуренция помогает человеку занять лучшее место в жизни, влиять на других людей",
AC2="Жираф большой – ему видней",
AC2="Так, как решил учитель (классный руководитель), который хорошо знает учеников",
AC2="Чтобы мой ребенок выполнял требования учителя",
AC2="Привлекать к их разрешению педагогов и руководство школы, которые отвечают за дисциплину",
AC2="Направления, которые сейчас актуальны и поощряются в стране (например, волонтёрство, патриотические акции, ЗОЖ и др.)",
AC2="Следование установленным требованиям и правилам",
AC2="Отказываюсь от своего мнения в пользу мнения более авторитетного человека",
AC2="Я исполнительный (-ая), следую правилам",
AC2="От влиятельных людей, которые помогают продвигаться к успеху",
AC2="Руководства школы и учителей, которые допускают травлю",
AC2="Вопросы, которые учитель считает самыми важными по данной теме",
AC2="Если учитель сказал, то надо обязательно участвовать",
AC2="Устанавливаться руководством школы",
AC2="Надеть то, что не запрещено в школе",
AC2="Авторитетные и значимые люди – например, руководители",
AC2="Обращаюсь к человеку, который знает, как правильно поступить",
AC2="Преклонение перед руководителем, следование исключительно инструкциям от него",
AC2="В результате четкого выполнения поставленной задачи",
AC2="Лучше обратиться к тому, кто может за меня решить, как преодолеть трудности",
AC2="Ничего не обсуждать, этот вопрос должны решать педагоги и школьное руководство",
AC2="Получать высокие баллы на контрольных и экзаменах",
AC2="Сообщить учителю (классному руководителю) о том, что этот ученик нуждается в помощи и поддержке",
AC2="Решаю задачи, которые передо мной поставлены",
AC2="Спрашиваю у руководства, как это лучше сделать",
AC2="С руководителем или другим авторитетным человеком, который точно знает, как правильно поступить"
),"1",
IF(OR(AC2="Соблюдение традиций (сложившихся обычаев, проверенных временем образцов)",
AC2="Конкуренция вредна, она разрушает сложившиеся отношения",
AC2="Бог дал родню, а чёрт вражду",
AC2="Так, как принято в школе (например, по алфавиту, по росту, мальчик с девочкой и т. п.)",
AC2="Чтобы мой ребенок вел себя «как положено»",
AC2="Так же, как их обычно разрешали",
AC2="Увлечения родных и близких, поддержка семейных хобби (сбор грибов, рыбалка, настольные игры и т. п.)",
AC2="Опора на мудрость и опыт старшего поколения",
AC2="Сохраняю своё личное мнение втайне, чтобы не нарушить сложившийся порядок",
AC2="Я следую традициям, не люблю изменения",
AC2="От семьи, в которой человек родился",
AC2="Ничья. Так сложились обстоятельства",
AC2="Типичные вопросы, которые задают практически на всех уроках",
AC2="Если ребенок достойно выступит, я буду им гордиться. Посоветую участвовать",
AC2="Оставаться неизменными, ведь они проверены временем",
AC2="Конкретный совет, я старше, мне виднее",
AC2="Никто, жизнь каждого человека предопределена свыше",
AC2="Действую так же, как действовало старшее поколение в подобной ситуации",
AC2="Избегание любых изменений, боязнь нового",
AC2="Благодаря удаче",
AC2="Чтобы преодолеть трудности, нужно дождаться благоприятной для этого ситуации",
AC2="Оставить те кружки и секции, которые уже есть в школе",
AC2="Быть не хуже других, не отставать",
AC2="Спокойно отнестись к этой ситуации, потому что в школе всегда были, есть и будут такие ученики",
AC2="В нашей семье есть традиции (ходим в театр, готовим обед и т. п.)",
AC2="Узнаю, как подобную работу делали раньше",
AC2="С близкими, которые хорошо меня знают и понимают, что можно предпринять"
),
"2",
IF(OR(AC2="Принятие решения совместно с другими людьми",
AC2="Конкуренция хороша до тех пор, пока полезна для всего коллектива",
AC2="Один в поле не воин",
AC2="Учителю (классному руководителю) стоит обсудить этот вопрос с классом, вместе выработать и принять общее решение",
AC2="Чтобы мой ребенок учился взаимодействовать с другими людьми",
AC2="Обсуждать конфликт среди одноклассников и стараться найти решение, с которым большинство согласится",
AC2="Интересы друзей, благодаря которым всегда есть общие темы для разговора и повод провести время вместе",
AC2="Работа в группе, команде",
AC2="Признаю право принять решение большинством голосов",
AC2="Я люблю работать в коллективе",
AC2="От того, в каком коллективе работает или учится человек",
AC2="Всего коллектива, в котором есть случаи травли",
AC2="Вопросы, ответы на которые можно обсудить с одноклассниками",
AC2="Если кто-то еще из класса будет готовиться и участвовать, посоветую присоединиться",
AC2="Приниматься решением всего школьного коллектива",
AC2="Договориться с друзьями, чтобы быть в одном стиле",
AC2="Коллектив – друзья, коллеги и/или др.",
AC2="Иду в компанию к друзьям, знакомым или коллегам, чтобы обсудить то, что тревожит",
AC2="Подстраивание под мнение большинства, отсутствие своей позиции и своего мнения",
AC2="Благодаря слаженной работе команды, сотрудничеству с другими людьми",
AC2="С трудностями нужно справляться сообща",
AC2="Открыть кружки и секции, которые интересны большинству",
AC2="Учиться общаться с другими людьми",
AC2="Собраться всем классом и обсудить проблему",
AC2="Всегда по-разному, главное, чтобы в компании (друзей, близких, родных и т. д.)",
AC2="Обсуждаю в коллективе",
AC2="С друзьями или знакомыми (несколькими людьми)"
),
"3","4")))</calculatedColumnFormula>
    </tableColumn>
    <tableColumn id="128" name="Ключ 1-20" dataDxfId="106">
      <calculatedColumnFormula>IF(OR(AD2="Следование правилам и требованиям",
AD2="Конкуренция помогает человеку занять лучшее место в жизни, влиять на других людей",
AD2="Жираф большой – ему видней",
AD2="Так, как решил учитель (классный руководитель), который хорошо знает учеников",
AD2="Чтобы мой ребенок выполнял требования учителя",
AD2="Привлекать к их разрешению педагогов и руководство школы, которые отвечают за дисциплину",
AD2="Направления, которые сейчас актуальны и поощряются в стране (например, волонтёрство, патриотические акции, ЗОЖ и др.)",
AD2="Следование установленным требованиям и правилам",
AD2="Отказываюсь от своего мнения в пользу мнения более авторитетного человека",
AD2="Я исполнительный (-ая), следую правилам",
AD2="От влиятельных людей, которые помогают продвигаться к успеху",
AD2="Руководства школы и учителей, которые допускают травлю",
AD2="Вопросы, которые учитель считает самыми важными по данной теме",
AD2="Если учитель сказал, то надо обязательно участвовать",
AD2="Устанавливаться руководством школы",
AD2="Надеть то, что не запрещено в школе",
AD2="Авторитетные и значимые люди – например, руководители",
AD2="Обращаюсь к человеку, который знает, как правильно поступить",
AD2="Преклонение перед руководителем, следование исключительно инструкциям от него",
AD2="В результате четкого выполнения поставленной задачи",
AD2="Лучше обратиться к тому, кто может за меня решить, как преодолеть трудности",
AD2="Ничего не обсуждать, этот вопрос должны решать педагоги и школьное руководство",
AD2="Получать высокие баллы на контрольных и экзаменах",
AD2="Сообщить учителю (классному руководителю) о том, что этот ученик нуждается в помощи и поддержке",
AD2="Решаю задачи, которые передо мной поставлены",
AD2="Спрашиваю у руководства, как это лучше сделать",
AD2="С руководителем или другим авторитетным человеком, который точно знает, как правильно поступить"
),"1",
IF(OR(AD2="Соблюдение традиций (сложившихся обычаев, проверенных временем образцов)",
AD2="Конкуренция вредна, она разрушает сложившиеся отношения",
AD2="Бог дал родню, а чёрт вражду",
AD2="Так, как принято в школе (например, по алфавиту, по росту, мальчик с девочкой и т. п.)",
AD2="Чтобы мой ребенок вел себя «как положено»",
AD2="Так же, как их обычно разрешали",
AD2="Увлечения родных и близких, поддержка семейных хобби (сбор грибов, рыбалка, настольные игры и т. п.)",
AD2="Опора на мудрость и опыт старшего поколения",
AD2="Сохраняю своё личное мнение втайне, чтобы не нарушить сложившийся порядок",
AD2="Я следую традициям, не люблю изменения",
AD2="От семьи, в которой человек родился",
AD2="Ничья. Так сложились обстоятельства",
AD2="Типичные вопросы, которые задают практически на всех уроках",
AD2="Если ребенок достойно выступит, я буду им гордиться. Посоветую участвовать",
AD2="Оставаться неизменными, ведь они проверены временем",
AD2="Конкретный совет, я старше, мне виднее",
AD2="Никто, жизнь каждого человека предопределена свыше",
AD2="Действую так же, как действовало старшее поколение в подобной ситуации",
AD2="Избегание любых изменений, боязнь нового",
AD2="Благодаря удаче",
AD2="Чтобы преодолеть трудности, нужно дождаться благоприятной для этого ситуации",
AD2="Оставить те кружки и секции, которые уже есть в школе",
AD2="Быть не хуже других, не отставать",
AD2="Спокойно отнестись к этой ситуации, потому что в школе всегда были, есть и будут такие ученики",
AD2="В нашей семье есть традиции (ходим в театр, готовим обед и т. п.)",
AD2="Узнаю, как подобную работу делали раньше",
AD2="С близкими, которые хорошо меня знают и понимают, что можно предпринять"
),
"2",
IF(OR(AD2="Принятие решения совместно с другими людьми",
AD2="Конкуренция хороша до тех пор, пока полезна для всего коллектива",
AD2="Один в поле не воин",
AD2="Учителю (классному руководителю) стоит обсудить этот вопрос с классом, вместе выработать и принять общее решение",
AD2="Чтобы мой ребенок учился взаимодействовать с другими людьми",
AD2="Обсуждать конфликт среди одноклассников и стараться найти решение, с которым большинство согласится",
AD2="Интересы друзей, благодаря которым всегда есть общие темы для разговора и повод провести время вместе",
AD2="Работа в группе, команде",
AD2="Признаю право принять решение большинством голосов",
AD2="Я люблю работать в коллективе",
AD2="От того, в каком коллективе работает или учится человек",
AD2="Всего коллектива, в котором есть случаи травли",
AD2="Вопросы, ответы на которые можно обсудить с одноклассниками",
AD2="Если кто-то еще из класса будет готовиться и участвовать, посоветую присоединиться",
AD2="Приниматься решением всего школьного коллектива",
AD2="Договориться с друзьями, чтобы быть в одном стиле",
AD2="Коллектив – друзья, коллеги и/или др.",
AD2="Иду в компанию к друзьям, знакомым или коллегам, чтобы обсудить то, что тревожит",
AD2="Подстраивание под мнение большинства, отсутствие своей позиции и своего мнения",
AD2="Благодаря слаженной работе команды, сотрудничеству с другими людьми",
AD2="С трудностями нужно справляться сообща",
AD2="Открыть кружки и секции, которые интересны большинству",
AD2="Учиться общаться с другими людьми",
AD2="Собраться всем классом и обсудить проблему",
AD2="Всегда по-разному, главное, чтобы в компании (друзей, близких, родных и т. д.)",
AD2="Обсуждаю в коллективе",
AD2="С друзьями или знакомыми (несколькими людьми)"
),
"3","4")))</calculatedColumnFormula>
    </tableColumn>
    <tableColumn id="136" name="Ключ 1-21" dataDxfId="105">
      <calculatedColumnFormula>IF(OR(AE2="Следование правилам и требованиям",
AE2="Конкуренция помогает человеку занять лучшее место в жизни, влиять на других людей",
AE2="Жираф большой – ему видней",
AE2="Так, как решил учитель (классный руководитель), который хорошо знает учеников",
AE2="Чтобы мой ребенок выполнял требования учителя",
AE2="Привлекать к их разрешению педагогов и руководство школы, которые отвечают за дисциплину",
AE2="Направления, которые сейчас актуальны и поощряются в стране (например, волонтёрство, патриотические акции, ЗОЖ и др.)",
AE2="Следование установленным требованиям и правилам",
AE2="Отказываюсь от своего мнения в пользу мнения более авторитетного человека",
AE2="Я исполнительный (-ая), следую правилам",
AE2="От влиятельных людей, которые помогают продвигаться к успеху",
AE2="Руководства школы и учителей, которые допускают травлю",
AE2="Вопросы, которые учитель считает самыми важными по данной теме",
AE2="Если учитель сказал, то надо обязательно участвовать",
AE2="Устанавливаться руководством школы",
AE2="Надеть то, что не запрещено в школе",
AE2="Авторитетные и значимые люди – например, руководители",
AE2="Обращаюсь к человеку, который знает, как правильно поступить",
AE2="Преклонение перед руководителем, следование исключительно инструкциям от него",
AE2="В результате четкого выполнения поставленной задачи",
AE2="Лучше обратиться к тому, кто может за меня решить, как преодолеть трудности",
AE2="Ничего не обсуждать, этот вопрос должны решать педагоги и школьное руководство",
AE2="Получать высокие баллы на контрольных и экзаменах",
AE2="Сообщить учителю (классному руководителю) о том, что этот ученик нуждается в помощи и поддержке",
AE2="Решаю задачи, которые передо мной поставлены",
AE2="Спрашиваю у руководства, как это лучше сделать",
AE2="С руководителем или другим авторитетным человеком, который точно знает, как правильно поступить"
),"1",
IF(OR(AE2="Соблюдение традиций (сложившихся обычаев, проверенных временем образцов)",
AE2="Конкуренция вредна, она разрушает сложившиеся отношения",
AE2="Бог дал родню, а чёрт вражду",
AE2="Так, как принято в школе (например, по алфавиту, по росту, мальчик с девочкой и т. п.)",
AE2="Чтобы мой ребенок вел себя «как положено»",
AE2="Так же, как их обычно разрешали",
AE2="Увлечения родных и близких, поддержка семейных хобби (сбор грибов, рыбалка, настольные игры и т. п.)",
AE2="Опора на мудрость и опыт старшего поколения",
AE2="Сохраняю своё личное мнение втайне, чтобы не нарушить сложившийся порядок",
AE2="Я следую традициям, не люблю изменения",
AE2="От семьи, в которой человек родился",
AE2="Ничья. Так сложились обстоятельства",
AE2="Типичные вопросы, которые задают практически на всех уроках",
AE2="Если ребенок достойно выступит, я буду им гордиться. Посоветую участвовать",
AE2="Оставаться неизменными, ведь они проверены временем",
AE2="Конкретный совет, я старше, мне виднее",
AE2="Никто, жизнь каждого человека предопределена свыше",
AE2="Действую так же, как действовало старшее поколение в подобной ситуации",
AE2="Избегание любых изменений, боязнь нового",
AE2="Благодаря удаче",
AE2="Чтобы преодолеть трудности, нужно дождаться благоприятной для этого ситуации",
AE2="Оставить те кружки и секции, которые уже есть в школе",
AE2="Быть не хуже других, не отставать",
AE2="Спокойно отнестись к этой ситуации, потому что в школе всегда были, есть и будут такие ученики",
AE2="В нашей семье есть традиции (ходим в театр, готовим обед и т. п.)",
AE2="Узнаю, как подобную работу делали раньше",
AE2="С близкими, которые хорошо меня знают и понимают, что можно предпринять"
),
"2",
IF(OR(AE2="Принятие решения совместно с другими людьми",
AE2="Конкуренция хороша до тех пор, пока полезна для всего коллектива",
AE2="Один в поле не воин",
AE2="Учителю (классному руководителю) стоит обсудить этот вопрос с классом, вместе выработать и принять общее решение",
AE2="Чтобы мой ребенок учился взаимодействовать с другими людьми",
AE2="Обсуждать конфликт среди одноклассников и стараться найти решение, с которым большинство согласится",
AE2="Интересы друзей, благодаря которым всегда есть общие темы для разговора и повод провести время вместе",
AE2="Работа в группе, команде",
AE2="Признаю право принять решение большинством голосов",
AE2="Я люблю работать в коллективе",
AE2="От того, в каком коллективе работает или учится человек",
AE2="Всего коллектива, в котором есть случаи травли",
AE2="Вопросы, ответы на которые можно обсудить с одноклассниками",
AE2="Если кто-то еще из класса будет готовиться и участвовать, посоветую присоединиться",
AE2="Приниматься решением всего школьного коллектива",
AE2="Договориться с друзьями, чтобы быть в одном стиле",
AE2="Коллектив – друзья, коллеги и/или др.",
AE2="Иду в компанию к друзьям, знакомым или коллегам, чтобы обсудить то, что тревожит",
AE2="Подстраивание под мнение большинства, отсутствие своей позиции и своего мнения",
AE2="Благодаря слаженной работе команды, сотрудничеству с другими людьми",
AE2="С трудностями нужно справляться сообща",
AE2="Открыть кружки и секции, которые интересны большинству",
AE2="Учиться общаться с другими людьми",
AE2="Собраться всем классом и обсудить проблему",
AE2="Всегда по-разному, главное, чтобы в компании (друзей, близких, родных и т. д.)",
AE2="Обсуждаю в коллективе",
AE2="С друзьями или знакомыми (несколькими людьми)"
),
"3","4")))</calculatedColumnFormula>
    </tableColumn>
    <tableColumn id="137" name="Ключ 1-22" dataDxfId="104">
      <calculatedColumnFormula>IF(OR(AF2="Следование правилам и требованиям",
AF2="Конкуренция помогает человеку занять лучшее место в жизни, влиять на других людей",
AF2="Жираф большой – ему видней",
AF2="Так, как решил учитель (классный руководитель), который хорошо знает учеников",
AF2="Чтобы мой ребенок выполнял требования учителя",
AF2="Привлекать к их разрешению педагогов и руководство школы, которые отвечают за дисциплину",
AF2="Направления, которые сейчас актуальны и поощряются в стране (например, волонтёрство, патриотические акции, ЗОЖ и др.)",
AF2="Следование установленным требованиям и правилам",
AF2="Отказываюсь от своего мнения в пользу мнения более авторитетного человека",
AF2="Я исполнительный (-ая), следую правилам",
AF2="От влиятельных людей, которые помогают продвигаться к успеху",
AF2="Руководства школы и учителей, которые допускают травлю",
AF2="Вопросы, которые учитель считает самыми важными по данной теме",
AF2="Если учитель сказал, то надо обязательно участвовать",
AF2="Устанавливаться руководством школы",
AF2="Надеть то, что не запрещено в школе",
AF2="Авторитетные и значимые люди – например, руководители",
AF2="Обращаюсь к человеку, который знает, как правильно поступить",
AF2="Преклонение перед руководителем, следование исключительно инструкциям от него",
AF2="В результате четкого выполнения поставленной задачи",
AF2="Лучше обратиться к тому, кто может за меня решить, как преодолеть трудности",
AF2="Ничего не обсуждать, этот вопрос должны решать педагоги и школьное руководство",
AF2="Получать высокие баллы на контрольных и экзаменах",
AF2="Сообщить учителю (классному руководителю) о том, что этот ученик нуждается в помощи и поддержке",
AF2="Решаю задачи, которые передо мной поставлены",
AF2="Спрашиваю у руководства, как это лучше сделать",
AF2="С руководителем или другим авторитетным человеком, который точно знает, как правильно поступить"
),"1",
IF(OR(AF2="Соблюдение традиций (сложившихся обычаев, проверенных временем образцов)",
AF2="Конкуренция вредна, она разрушает сложившиеся отношения",
AF2="Бог дал родню, а чёрт вражду",
AF2="Так, как принято в школе (например, по алфавиту, по росту, мальчик с девочкой и т. п.)",
AF2="Чтобы мой ребенок вел себя «как положено»",
AF2="Так же, как их обычно разрешали",
AF2="Увлечения родных и близких, поддержка семейных хобби (сбор грибов, рыбалка, настольные игры и т. п.)",
AF2="Опора на мудрость и опыт старшего поколения",
AF2="Сохраняю своё личное мнение втайне, чтобы не нарушить сложившийся порядок",
AF2="Я следую традициям, не люблю изменения",
AF2="От семьи, в которой человек родился",
AF2="Ничья. Так сложились обстоятельства",
AF2="Типичные вопросы, которые задают практически на всех уроках",
AF2="Если ребенок достойно выступит, я буду им гордиться. Посоветую участвовать",
AF2="Оставаться неизменными, ведь они проверены временем",
AF2="Конкретный совет, я старше, мне виднее",
AF2="Никто, жизнь каждого человека предопределена свыше",
AF2="Действую так же, как действовало старшее поколение в подобной ситуации",
AF2="Избегание любых изменений, боязнь нового",
AF2="Благодаря удаче",
AF2="Чтобы преодолеть трудности, нужно дождаться благоприятной для этого ситуации",
AF2="Оставить те кружки и секции, которые уже есть в школе",
AF2="Быть не хуже других, не отставать",
AF2="Спокойно отнестись к этой ситуации, потому что в школе всегда были, есть и будут такие ученики",
AF2="В нашей семье есть традиции (ходим в театр, готовим обед и т. п.)",
AF2="Узнаю, как подобную работу делали раньше",
AF2="С близкими, которые хорошо меня знают и понимают, что можно предпринять"
),
"2",
IF(OR(AF2="Принятие решения совместно с другими людьми",
AF2="Конкуренция хороша до тех пор, пока полезна для всего коллектива",
AF2="Один в поле не воин",
AF2="Учителю (классному руководителю) стоит обсудить этот вопрос с классом, вместе выработать и принять общее решение",
AF2="Чтобы мой ребенок учился взаимодействовать с другими людьми",
AF2="Обсуждать конфликт среди одноклассников и стараться найти решение, с которым большинство согласится",
AF2="Интересы друзей, благодаря которым всегда есть общие темы для разговора и повод провести время вместе",
AF2="Работа в группе, команде",
AF2="Признаю право принять решение большинством голосов",
AF2="Я люблю работать в коллективе",
AF2="От того, в каком коллективе работает или учится человек",
AF2="Всего коллектива, в котором есть случаи травли",
AF2="Вопросы, ответы на которые можно обсудить с одноклассниками",
AF2="Если кто-то еще из класса будет готовиться и участвовать, посоветую присоединиться",
AF2="Приниматься решением всего школьного коллектива",
AF2="Договориться с друзьями, чтобы быть в одном стиле",
AF2="Коллектив – друзья, коллеги и/или др.",
AF2="Иду в компанию к друзьям, знакомым или коллегам, чтобы обсудить то, что тревожит",
AF2="Подстраивание под мнение большинства, отсутствие своей позиции и своего мнения",
AF2="Благодаря слаженной работе команды, сотрудничеству с другими людьми",
AF2="С трудностями нужно справляться сообща",
AF2="Открыть кружки и секции, которые интересны большинству",
AF2="Учиться общаться с другими людьми",
AF2="Собраться всем классом и обсудить проблему",
AF2="Всегда по-разному, главное, чтобы в компании (друзей, близких, родных и т. д.)",
AF2="Обсуждаю в коллективе",
AF2="С друзьями или знакомыми (несколькими людьми)"
),
"3","4")))</calculatedColumnFormula>
    </tableColumn>
    <tableColumn id="138" name="Ключ 1-23" dataDxfId="103">
      <calculatedColumnFormula>IF(OR(AG2="Следование правилам и требованиям",
AG2="Конкуренция помогает человеку занять лучшее место в жизни, влиять на других людей",
AG2="Жираф большой – ему видней",
AG2="Так, как решил учитель (классный руководитель), который хорошо знает учеников",
AG2="Чтобы мой ребенок выполнял требования учителя",
AG2="Привлекать к их разрешению педагогов и руководство школы, которые отвечают за дисциплину",
AG2="Направления, которые сейчас актуальны и поощряются в стране (например, волонтёрство, патриотические акции, ЗОЖ и др.)",
AG2="Следование установленным требованиям и правилам",
AG2="Отказываюсь от своего мнения в пользу мнения более авторитетного человека",
AG2="Я исполнительный (-ая), следую правилам",
AG2="От влиятельных людей, которые помогают продвигаться к успеху",
AG2="Руководства школы и учителей, которые допускают травлю",
AG2="Вопросы, которые учитель считает самыми важными по данной теме",
AG2="Если учитель сказал, то надо обязательно участвовать",
AG2="Устанавливаться руководством школы",
AG2="Надеть то, что не запрещено в школе",
AG2="Авторитетные и значимые люди – например, руководители",
AG2="Обращаюсь к человеку, который знает, как правильно поступить",
AG2="Преклонение перед руководителем, следование исключительно инструкциям от него",
AG2="В результате четкого выполнения поставленной задачи",
AG2="Лучше обратиться к тому, кто может за меня решить, как преодолеть трудности",
AG2="Ничего не обсуждать, этот вопрос должны решать педагоги и школьное руководство",
AG2="Получать высокие баллы на контрольных и экзаменах",
AG2="Сообщить учителю (классному руководителю) о том, что этот ученик нуждается в помощи и поддержке",
AG2="Решаю задачи, которые передо мной поставлены",
AG2="Спрашиваю у руководства, как это лучше сделать",
AG2="С руководителем или другим авторитетным человеком, который точно знает, как правильно поступить"
),"1",
IF(OR(AG2="Соблюдение традиций (сложившихся обычаев, проверенных временем образцов)",
AG2="Конкуренция вредна, она разрушает сложившиеся отношения",
AG2="Бог дал родню, а чёрт вражду",
AG2="Так, как принято в школе (например, по алфавиту, по росту, мальчик с девочкой и т. п.)",
AG2="Чтобы мой ребенок вел себя «как положено»",
AG2="Так же, как их обычно разрешали",
AG2="Увлечения родных и близких, поддержка семейных хобби (сбор грибов, рыбалка, настольные игры и т. п.)",
AG2="Опора на мудрость и опыт старшего поколения",
AG2="Сохраняю своё личное мнение втайне, чтобы не нарушить сложившийся порядок",
AG2="Я следую традициям, не люблю изменения",
AG2="От семьи, в которой человек родился",
AG2="Ничья. Так сложились обстоятельства",
AG2="Типичные вопросы, которые задают практически на всех уроках",
AG2="Если ребенок достойно выступит, я буду им гордиться. Посоветую участвовать",
AG2="Оставаться неизменными, ведь они проверены временем",
AG2="Конкретный совет, я старше, мне виднее",
AG2="Никто, жизнь каждого человека предопределена свыше",
AG2="Действую так же, как действовало старшее поколение в подобной ситуации",
AG2="Избегание любых изменений, боязнь нового",
AG2="Благодаря удаче",
AG2="Чтобы преодолеть трудности, нужно дождаться благоприятной для этого ситуации",
AG2="Оставить те кружки и секции, которые уже есть в школе",
AG2="Быть не хуже других, не отставать",
AG2="Спокойно отнестись к этой ситуации, потому что в школе всегда были, есть и будут такие ученики",
AG2="В нашей семье есть традиции (ходим в театр, готовим обед и т. п.)",
AG2="Узнаю, как подобную работу делали раньше",
AG2="С близкими, которые хорошо меня знают и понимают, что можно предпринять"
),
"2",
IF(OR(AG2="Принятие решения совместно с другими людьми",
AG2="Конкуренция хороша до тех пор, пока полезна для всего коллектива",
AG2="Один в поле не воин",
AG2="Учителю (классному руководителю) стоит обсудить этот вопрос с классом, вместе выработать и принять общее решение",
AG2="Чтобы мой ребенок учился взаимодействовать с другими людьми",
AG2="Обсуждать конфликт среди одноклассников и стараться найти решение, с которым большинство согласится",
AG2="Интересы друзей, благодаря которым всегда есть общие темы для разговора и повод провести время вместе",
AG2="Работа в группе, команде",
AG2="Признаю право принять решение большинством голосов",
AG2="Я люблю работать в коллективе",
AG2="От того, в каком коллективе работает или учится человек",
AG2="Всего коллектива, в котором есть случаи травли",
AG2="Вопросы, ответы на которые можно обсудить с одноклассниками",
AG2="Если кто-то еще из класса будет готовиться и участвовать, посоветую присоединиться",
AG2="Приниматься решением всего школьного коллектива",
AG2="Договориться с друзьями, чтобы быть в одном стиле",
AG2="Коллектив – друзья, коллеги и/или др.",
AG2="Иду в компанию к друзьям, знакомым или коллегам, чтобы обсудить то, что тревожит",
AG2="Подстраивание под мнение большинства, отсутствие своей позиции и своего мнения",
AG2="Благодаря слаженной работе команды, сотрудничеству с другими людьми",
AG2="С трудностями нужно справляться сообща",
AG2="Открыть кружки и секции, которые интересны большинству",
AG2="Учиться общаться с другими людьми",
AG2="Собраться всем классом и обсудить проблему",
AG2="Всегда по-разному, главное, чтобы в компании (друзей, близких, родных и т. д.)",
AG2="Обсуждаю в коллективе",
AG2="С друзьями или знакомыми (несколькими людьми)"
),
"3","4")))</calculatedColumnFormula>
    </tableColumn>
    <tableColumn id="139" name="Ключ 1-24" dataDxfId="102">
      <calculatedColumnFormula>IF(OR(AH2="Следование правилам и требованиям",
AH2="Конкуренция помогает человеку занять лучшее место в жизни, влиять на других людей",
AH2="Жираф большой – ему видней",
AH2="Так, как решил учитель (классный руководитель), который хорошо знает учеников",
AH2="Чтобы мой ребенок выполнял требования учителя",
AH2="Привлекать к их разрешению педагогов и руководство школы, которые отвечают за дисциплину",
AH2="Направления, которые сейчас актуальны и поощряются в стране (например, волонтёрство, патриотические акции, ЗОЖ и др.)",
AH2="Следование установленным требованиям и правилам",
AH2="Отказываюсь от своего мнения в пользу мнения более авторитетного человека",
AH2="Я исполнительный (-ая), следую правилам",
AH2="От влиятельных людей, которые помогают продвигаться к успеху",
AH2="Руководства школы и учителей, которые допускают травлю",
AH2="Вопросы, которые учитель считает самыми важными по данной теме",
AH2="Если учитель сказал, то надо обязательно участвовать",
AH2="Устанавливаться руководством школы",
AH2="Надеть то, что не запрещено в школе",
AH2="Авторитетные и значимые люди – например, руководители",
AH2="Обращаюсь к человеку, который знает, как правильно поступить",
AH2="Преклонение перед руководителем, следование исключительно инструкциям от него",
AH2="В результате четкого выполнения поставленной задачи",
AH2="Лучше обратиться к тому, кто может за меня решить, как преодолеть трудности",
AH2="Ничего не обсуждать, этот вопрос должны решать педагоги и школьное руководство",
AH2="Получать высокие баллы на контрольных и экзаменах",
AH2="Сообщить учителю (классному руководителю) о том, что этот ученик нуждается в помощи и поддержке",
AH2="Решаю задачи, которые передо мной поставлены",
AH2="Спрашиваю у руководства, как это лучше сделать",
AH2="С руководителем или другим авторитетным человеком, который точно знает, как правильно поступить"
),"1",
IF(OR(AH2="Соблюдение традиций (сложившихся обычаев, проверенных временем образцов)",
AH2="Конкуренция вредна, она разрушает сложившиеся отношения",
AH2="Бог дал родню, а чёрт вражду",
AH2="Так, как принято в школе (например, по алфавиту, по росту, мальчик с девочкой и т. п.)",
AH2="Чтобы мой ребенок вел себя «как положено»",
AH2="Так же, как их обычно разрешали",
AH2="Увлечения родных и близких, поддержка семейных хобби (сбор грибов, рыбалка, настольные игры и т. п.)",
AH2="Опора на мудрость и опыт старшего поколения",
AH2="Сохраняю своё личное мнение втайне, чтобы не нарушить сложившийся порядок",
AH2="Я следую традициям, не люблю изменения",
AH2="От семьи, в которой человек родился",
AH2="Ничья. Так сложились обстоятельства",
AH2="Типичные вопросы, которые задают практически на всех уроках",
AH2="Если ребенок достойно выступит, я буду им гордиться. Посоветую участвовать",
AH2="Оставаться неизменными, ведь они проверены временем",
AH2="Конкретный совет, я старше, мне виднее",
AH2="Никто, жизнь каждого человека предопределена свыше",
AH2="Действую так же, как действовало старшее поколение в подобной ситуации",
AH2="Избегание любых изменений, боязнь нового",
AH2="Благодаря удаче",
AH2="Чтобы преодолеть трудности, нужно дождаться благоприятной для этого ситуации",
AH2="Оставить те кружки и секции, которые уже есть в школе",
AH2="Быть не хуже других, не отставать",
AH2="Спокойно отнестись к этой ситуации, потому что в школе всегда были, есть и будут такие ученики",
AH2="В нашей семье есть традиции (ходим в театр, готовим обед и т. п.)",
AH2="Узнаю, как подобную работу делали раньше",
AH2="С близкими, которые хорошо меня знают и понимают, что можно предпринять"
),
"2",
IF(OR(AH2="Принятие решения совместно с другими людьми",
AH2="Конкуренция хороша до тех пор, пока полезна для всего коллектива",
AH2="Один в поле не воин",
AH2="Учителю (классному руководителю) стоит обсудить этот вопрос с классом, вместе выработать и принять общее решение",
AH2="Чтобы мой ребенок учился взаимодействовать с другими людьми",
AH2="Обсуждать конфликт среди одноклассников и стараться найти решение, с которым большинство согласится",
AH2="Интересы друзей, благодаря которым всегда есть общие темы для разговора и повод провести время вместе",
AH2="Работа в группе, команде",
AH2="Признаю право принять решение большинством голосов",
AH2="Я люблю работать в коллективе",
AH2="От того, в каком коллективе работает или учится человек",
AH2="Всего коллектива, в котором есть случаи травли",
AH2="Вопросы, ответы на которые можно обсудить с одноклассниками",
AH2="Если кто-то еще из класса будет готовиться и участвовать, посоветую присоединиться",
AH2="Приниматься решением всего школьного коллектива",
AH2="Договориться с друзьями, чтобы быть в одном стиле",
AH2="Коллектив – друзья, коллеги и/или др.",
AH2="Иду в компанию к друзьям, знакомым или коллегам, чтобы обсудить то, что тревожит",
AH2="Подстраивание под мнение большинства, отсутствие своей позиции и своего мнения",
AH2="Благодаря слаженной работе команды, сотрудничеству с другими людьми",
AH2="С трудностями нужно справляться сообща",
AH2="Открыть кружки и секции, которые интересны большинству",
AH2="Учиться общаться с другими людьми",
AH2="Собраться всем классом и обсудить проблему",
AH2="Всегда по-разному, главное, чтобы в компании (друзей, близких, родных и т. д.)",
AH2="Обсуждаю в коллективе",
AH2="С друзьями или знакомыми (несколькими людьми)"
),
"3","4")))</calculatedColumnFormula>
    </tableColumn>
    <tableColumn id="140" name="Ключ 1-25" dataDxfId="101">
      <calculatedColumnFormula>IF(OR(AI2="Следование правилам и требованиям",
AI2="Конкуренция помогает человеку занять лучшее место в жизни, влиять на других людей",
AI2="Жираф большой – ему видней",
AI2="Так, как решил учитель (классный руководитель), который хорошо знает учеников",
AI2="Чтобы мой ребенок выполнял требования учителя",
AI2="Привлекать к их разрешению педагогов и руководство школы, которые отвечают за дисциплину",
AI2="Направления, которые сейчас актуальны и поощряются в стране (например, волонтёрство, патриотические акции, ЗОЖ и др.)",
AI2="Следование установленным требованиям и правилам",
AI2="Отказываюсь от своего мнения в пользу мнения более авторитетного человека",
AI2="Я исполнительный (-ая), следую правилам",
AI2="От влиятельных людей, которые помогают продвигаться к успеху",
AI2="Руководства школы и учителей, которые допускают травлю",
AI2="Вопросы, которые учитель считает самыми важными по данной теме",
AI2="Если учитель сказал, то надо обязательно участвовать",
AI2="Устанавливаться руководством школы",
AI2="Надеть то, что не запрещено в школе",
AI2="Авторитетные и значимые люди – например, руководители",
AI2="Обращаюсь к человеку, который знает, как правильно поступить",
AI2="Преклонение перед руководителем, следование исключительно инструкциям от него",
AI2="В результате четкого выполнения поставленной задачи",
AI2="Лучше обратиться к тому, кто может за меня решить, как преодолеть трудности",
AI2="Ничего не обсуждать, этот вопрос должны решать педагоги и школьное руководство",
AI2="Получать высокие баллы на контрольных и экзаменах",
AI2="Сообщить учителю (классному руководителю) о том, что этот ученик нуждается в помощи и поддержке",
AI2="Решаю задачи, которые передо мной поставлены",
AI2="Спрашиваю у руководства, как это лучше сделать",
AI2="С руководителем или другим авторитетным человеком, который точно знает, как правильно поступить"
),"1",
IF(OR(AI2="Соблюдение традиций (сложившихся обычаев, проверенных временем образцов)",
AI2="Конкуренция вредна, она разрушает сложившиеся отношения",
AI2="Бог дал родню, а чёрт вражду",
AI2="Так, как принято в школе (например, по алфавиту, по росту, мальчик с девочкой и т. п.)",
AI2="Чтобы мой ребенок вел себя «как положено»",
AI2="Так же, как их обычно разрешали",
AI2="Увлечения родных и близких, поддержка семейных хобби (сбор грибов, рыбалка, настольные игры и т. п.)",
AI2="Опора на мудрость и опыт старшего поколения",
AI2="Сохраняю своё личное мнение втайне, чтобы не нарушить сложившийся порядок",
AI2="Я следую традициям, не люблю изменения",
AI2="От семьи, в которой человек родился",
AI2="Ничья. Так сложились обстоятельства",
AI2="Типичные вопросы, которые задают практически на всех уроках",
AI2="Если ребенок достойно выступит, я буду им гордиться. Посоветую участвовать",
AI2="Оставаться неизменными, ведь они проверены временем",
AI2="Конкретный совет, я старше, мне виднее",
AI2="Никто, жизнь каждого человека предопределена свыше",
AI2="Действую так же, как действовало старшее поколение в подобной ситуации",
AI2="Избегание любых изменений, боязнь нового",
AI2="Благодаря удаче",
AI2="Чтобы преодолеть трудности, нужно дождаться благоприятной для этого ситуации",
AI2="Оставить те кружки и секции, которые уже есть в школе",
AI2="Быть не хуже других, не отставать",
AI2="Спокойно отнестись к этой ситуации, потому что в школе всегда были, есть и будут такие ученики",
AI2="В нашей семье есть традиции (ходим в театр, готовим обед и т. п.)",
AI2="Узнаю, как подобную работу делали раньше",
AI2="С близкими, которые хорошо меня знают и понимают, что можно предпринять"
),
"2",
IF(OR(AI2="Принятие решения совместно с другими людьми",
AI2="Конкуренция хороша до тех пор, пока полезна для всего коллектива",
AI2="Один в поле не воин",
AI2="Учителю (классному руководителю) стоит обсудить этот вопрос с классом, вместе выработать и принять общее решение",
AI2="Чтобы мой ребенок учился взаимодействовать с другими людьми",
AI2="Обсуждать конфликт среди одноклассников и стараться найти решение, с которым большинство согласится",
AI2="Интересы друзей, благодаря которым всегда есть общие темы для разговора и повод провести время вместе",
AI2="Работа в группе, команде",
AI2="Признаю право принять решение большинством голосов",
AI2="Я люблю работать в коллективе",
AI2="От того, в каком коллективе работает или учится человек",
AI2="Всего коллектива, в котором есть случаи травли",
AI2="Вопросы, ответы на которые можно обсудить с одноклассниками",
AI2="Если кто-то еще из класса будет готовиться и участвовать, посоветую присоединиться",
AI2="Приниматься решением всего школьного коллектива",
AI2="Договориться с друзьями, чтобы быть в одном стиле",
AI2="Коллектив – друзья, коллеги и/или др.",
AI2="Иду в компанию к друзьям, знакомым или коллегам, чтобы обсудить то, что тревожит",
AI2="Подстраивание под мнение большинства, отсутствие своей позиции и своего мнения",
AI2="Благодаря слаженной работе команды, сотрудничеству с другими людьми",
AI2="С трудностями нужно справляться сообща",
AI2="Открыть кружки и секции, которые интересны большинству",
AI2="Учиться общаться с другими людьми",
AI2="Собраться всем классом и обсудить проблему",
AI2="Всегда по-разному, главное, чтобы в компании (друзей, близких, родных и т. д.)",
AI2="Обсуждаю в коллективе",
AI2="С друзьями или знакомыми (несколькими людьми)"
),
"3","4")))</calculatedColumnFormula>
    </tableColumn>
    <tableColumn id="141" name="Ключ 1-26" dataDxfId="100">
      <calculatedColumnFormula>IF(OR(AJ2="Следование правилам и требованиям",
AJ2="Конкуренция помогает человеку занять лучшее место в жизни, влиять на других людей",
AJ2="Жираф большой – ему видней",
AJ2="Так, как решил учитель (классный руководитель), который хорошо знает учеников",
AJ2="Чтобы мой ребенок выполнял требования учителя",
AJ2="Привлекать к их разрешению педагогов и руководство школы, которые отвечают за дисциплину",
AJ2="Направления, которые сейчас актуальны и поощряются в стране (например, волонтёрство, патриотические акции, ЗОЖ и др.)",
AJ2="Следование установленным требованиям и правилам",
AJ2="Отказываюсь от своего мнения в пользу мнения более авторитетного человека",
AJ2="Я исполнительный (-ая), следую правилам",
AJ2="От влиятельных людей, которые помогают продвигаться к успеху",
AJ2="Руководства школы и учителей, которые допускают травлю",
AJ2="Вопросы, которые учитель считает самыми важными по данной теме",
AJ2="Если учитель сказал, то надо обязательно участвовать",
AJ2="Устанавливаться руководством школы",
AJ2="Надеть то, что не запрещено в школе",
AJ2="Авторитетные и значимые люди – например, руководители",
AJ2="Обращаюсь к человеку, который знает, как правильно поступить",
AJ2="Преклонение перед руководителем, следование исключительно инструкциям от него",
AJ2="В результате четкого выполнения поставленной задачи",
AJ2="Лучше обратиться к тому, кто может за меня решить, как преодолеть трудности",
AJ2="Ничего не обсуждать, этот вопрос должны решать педагоги и школьное руководство",
AJ2="Получать высокие баллы на контрольных и экзаменах",
AJ2="Сообщить учителю (классному руководителю) о том, что этот ученик нуждается в помощи и поддержке",
AJ2="Решаю задачи, которые передо мной поставлены",
AJ2="Спрашиваю у руководства, как это лучше сделать",
AJ2="С руководителем или другим авторитетным человеком, который точно знает, как правильно поступить"
),"1",
IF(OR(AJ2="Соблюдение традиций (сложившихся обычаев, проверенных временем образцов)",
AJ2="Конкуренция вредна, она разрушает сложившиеся отношения",
AJ2="Бог дал родню, а чёрт вражду",
AJ2="Так, как принято в школе (например, по алфавиту, по росту, мальчик с девочкой и т. п.)",
AJ2="Чтобы мой ребенок вел себя «как положено»",
AJ2="Так же, как их обычно разрешали",
AJ2="Увлечения родных и близких, поддержка семейных хобби (сбор грибов, рыбалка, настольные игры и т. п.)",
AJ2="Опора на мудрость и опыт старшего поколения",
AJ2="Сохраняю своё личное мнение втайне, чтобы не нарушить сложившийся порядок",
AJ2="Я следую традициям, не люблю изменения",
AJ2="От семьи, в которой человек родился",
AJ2="Ничья. Так сложились обстоятельства",
AJ2="Типичные вопросы, которые задают практически на всех уроках",
AJ2="Если ребенок достойно выступит, я буду им гордиться. Посоветую участвовать",
AJ2="Оставаться неизменными, ведь они проверены временем",
AJ2="Конкретный совет, я старше, мне виднее",
AJ2="Никто, жизнь каждого человека предопределена свыше",
AJ2="Действую так же, как действовало старшее поколение в подобной ситуации",
AJ2="Избегание любых изменений, боязнь нового",
AJ2="Благодаря удаче",
AJ2="Чтобы преодолеть трудности, нужно дождаться благоприятной для этого ситуации",
AJ2="Оставить те кружки и секции, которые уже есть в школе",
AJ2="Быть не хуже других, не отставать",
AJ2="Спокойно отнестись к этой ситуации, потому что в школе всегда были, есть и будут такие ученики",
AJ2="В нашей семье есть традиции (ходим в театр, готовим обед и т. п.)",
AJ2="Узнаю, как подобную работу делали раньше",
AJ2="С близкими, которые хорошо меня знают и понимают, что можно предпринять"
),
"2",
IF(OR(AJ2="Принятие решения совместно с другими людьми",
AJ2="Конкуренция хороша до тех пор, пока полезна для всего коллектива",
AJ2="Один в поле не воин",
AJ2="Учителю (классному руководителю) стоит обсудить этот вопрос с классом, вместе выработать и принять общее решение",
AJ2="Чтобы мой ребенок учился взаимодействовать с другими людьми",
AJ2="Обсуждать конфликт среди одноклассников и стараться найти решение, с которым большинство согласится",
AJ2="Интересы друзей, благодаря которым всегда есть общие темы для разговора и повод провести время вместе",
AJ2="Работа в группе, команде",
AJ2="Признаю право принять решение большинством голосов",
AJ2="Я люблю работать в коллективе",
AJ2="От того, в каком коллективе работает или учится человек",
AJ2="Всего коллектива, в котором есть случаи травли",
AJ2="Вопросы, ответы на которые можно обсудить с одноклассниками",
AJ2="Если кто-то еще из класса будет готовиться и участвовать, посоветую присоединиться",
AJ2="Приниматься решением всего школьного коллектива",
AJ2="Договориться с друзьями, чтобы быть в одном стиле",
AJ2="Коллектив – друзья, коллеги и/или др.",
AJ2="Иду в компанию к друзьям, знакомым или коллегам, чтобы обсудить то, что тревожит",
AJ2="Подстраивание под мнение большинства, отсутствие своей позиции и своего мнения",
AJ2="Благодаря слаженной работе команды, сотрудничеству с другими людьми",
AJ2="С трудностями нужно справляться сообща",
AJ2="Открыть кружки и секции, которые интересны большинству",
AJ2="Учиться общаться с другими людьми",
AJ2="Собраться всем классом и обсудить проблему",
AJ2="Всегда по-разному, главное, чтобы в компании (друзей, близких, родных и т. д.)",
AJ2="Обсуждаю в коллективе",
AJ2="С друзьями или знакомыми (несколькими людьми)"
),
"3","4")))</calculatedColumnFormula>
    </tableColumn>
    <tableColumn id="142" name="Ключ 1-27" dataDxfId="99">
      <calculatedColumnFormula>IF(OR(AK2="Следование правилам и требованиям",
AK2="Конкуренция помогает человеку занять лучшее место в жизни, влиять на других людей",
AK2="Жираф большой – ему видней",
AK2="Так, как решил учитель (классный руководитель), который хорошо знает учеников",
AK2="Чтобы мой ребенок выполнял требования учителя",
AK2="Привлекать к их разрешению педагогов и руководство школы, которые отвечают за дисциплину",
AK2="Направления, которые сейчас актуальны и поощряются в стране (например, волонтёрство, патриотические акции, ЗОЖ и др.)",
AK2="Следование установленным требованиям и правилам",
AK2="Отказываюсь от своего мнения в пользу мнения более авторитетного человека",
AK2="Я исполнительный (-ая), следую правилам",
AK2="От влиятельных людей, которые помогают продвигаться к успеху",
AK2="Руководства школы и учителей, которые допускают травлю",
AK2="Вопросы, которые учитель считает самыми важными по данной теме",
AK2="Если учитель сказал, то надо обязательно участвовать",
AK2="Устанавливаться руководством школы",
AK2="Надеть то, что не запрещено в школе",
AK2="Авторитетные и значимые люди – например, руководители",
AK2="Обращаюсь к человеку, который знает, как правильно поступить",
AK2="Преклонение перед руководителем, следование исключительно инструкциям от него",
AK2="В результате четкого выполнения поставленной задачи",
AK2="Лучше обратиться к тому, кто может за меня решить, как преодолеть трудности",
AK2="Ничего не обсуждать, этот вопрос должны решать педагоги и школьное руководство",
AK2="Получать высокие баллы на контрольных и экзаменах",
AK2="Сообщить учителю (классному руководителю) о том, что этот ученик нуждается в помощи и поддержке",
AK2="Решаю задачи, которые передо мной поставлены",
AK2="Спрашиваю у руководства, как это лучше сделать",
AK2="С руководителем или другим авторитетным человеком, который точно знает, как правильно поступить"
),"1",
IF(OR(AK2="Соблюдение традиций (сложившихся обычаев, проверенных временем образцов)",
AK2="Конкуренция вредна, она разрушает сложившиеся отношения",
AK2="Бог дал родню, а чёрт вражду",
AK2="Так, как принято в школе (например, по алфавиту, по росту, мальчик с девочкой и т. п.)",
AK2="Чтобы мой ребенок вел себя «как положено»",
AK2="Так же, как их обычно разрешали",
AK2="Увлечения родных и близких, поддержка семейных хобби (сбор грибов, рыбалка, настольные игры и т. п.)",
AK2="Опора на мудрость и опыт старшего поколения",
AK2="Сохраняю своё личное мнение втайне, чтобы не нарушить сложившийся порядок",
AK2="Я следую традициям, не люблю изменения",
AK2="От семьи, в которой человек родился",
AK2="Ничья. Так сложились обстоятельства",
AK2="Типичные вопросы, которые задают практически на всех уроках",
AK2="Если ребенок достойно выступит, я буду им гордиться. Посоветую участвовать",
AK2="Оставаться неизменными, ведь они проверены временем",
AK2="Конкретный совет, я старше, мне виднее",
AK2="Никто, жизнь каждого человека предопределена свыше",
AK2="Действую так же, как действовало старшее поколение в подобной ситуации",
AK2="Избегание любых изменений, боязнь нового",
AK2="Благодаря удаче",
AK2="Чтобы преодолеть трудности, нужно дождаться благоприятной для этого ситуации",
AK2="Оставить те кружки и секции, которые уже есть в школе",
AK2="Быть не хуже других, не отставать",
AK2="Спокойно отнестись к этой ситуации, потому что в школе всегда были, есть и будут такие ученики",
AK2="В нашей семье есть традиции (ходим в театр, готовим обед и т. п.)",
AK2="Узнаю, как подобную работу делали раньше",
AK2="С близкими, которые хорошо меня знают и понимают, что можно предпринять"
),
"2",
IF(OR(AK2="Принятие решения совместно с другими людьми",
AK2="Конкуренция хороша до тех пор, пока полезна для всего коллектива",
AK2="Один в поле не воин",
AK2="Учителю (классному руководителю) стоит обсудить этот вопрос с классом, вместе выработать и принять общее решение",
AK2="Чтобы мой ребенок учился взаимодействовать с другими людьми",
AK2="Обсуждать конфликт среди одноклассников и стараться найти решение, с которым большинство согласится",
AK2="Интересы друзей, благодаря которым всегда есть общие темы для разговора и повод провести время вместе",
AK2="Работа в группе, команде",
AK2="Признаю право принять решение большинством голосов",
AK2="Я люблю работать в коллективе",
AK2="От того, в каком коллективе работает или учится человек",
AK2="Всего коллектива, в котором есть случаи травли",
AK2="Вопросы, ответы на которые можно обсудить с одноклассниками",
AK2="Если кто-то еще из класса будет готовиться и участвовать, посоветую присоединиться",
AK2="Приниматься решением всего школьного коллектива",
AK2="Договориться с друзьями, чтобы быть в одном стиле",
AK2="Коллектив – друзья, коллеги и/или др.",
AK2="Иду в компанию к друзьям, знакомым или коллегам, чтобы обсудить то, что тревожит",
AK2="Подстраивание под мнение большинства, отсутствие своей позиции и своего мнения",
AK2="Благодаря слаженной работе команды, сотрудничеству с другими людьми",
AK2="С трудностями нужно справляться сообща",
AK2="Открыть кружки и секции, которые интересны большинству",
AK2="Учиться общаться с другими людьми",
AK2="Собраться всем классом и обсудить проблему",
AK2="Всегда по-разному, главное, чтобы в компании (друзей, близких, родных и т. д.)",
AK2="Обсуждаю в коллективе",
AK2="С друзьями или знакомыми (несколькими людьми)"
),
"3","4")))</calculatedColumnFormula>
    </tableColumn>
    <tableColumn id="131" name="Административный тип — 1" dataDxfId="98">
      <calculatedColumnFormula>COUNTIF(Таблица1[[#This Row],[Ключ 1-1]:[Ключ 1-27]],"1")</calculatedColumnFormula>
    </tableColumn>
    <tableColumn id="132" name="Традиционалистский тип — 1" dataDxfId="97">
      <calculatedColumnFormula>COUNTIF(Таблица1[[#This Row],[Ключ 1-1]:[Ключ 1-27]],"2")</calculatedColumnFormula>
    </tableColumn>
    <tableColumn id="133" name="Коллективистский тип — 1" dataDxfId="96">
      <calculatedColumnFormula>COUNTIF(Таблица1[[#This Row],[Ключ 1-1]:[Ключ 1-27]],"3")</calculatedColumnFormula>
    </tableColumn>
    <tableColumn id="134" name="Индивидуалистический тип — 1" dataDxfId="95">
      <calculatedColumnFormula>COUNTIF(Таблица1[[#This Row],[Ключ 1-1]:[Ключ 1-27]],"4")</calculatedColumnFormula>
    </tableColumn>
    <tableColumn id="145" name="Выбор: Административный тип – 1" dataDxfId="94">
      <calculatedColumnFormula>COUNTIF(Таблица1[[#This Row],[Ключ 1-1]],"1")+COUNTIF(Таблица1[[#This Row],[Ключ 1-4]],"1")+COUNTIF(Таблица1[[#This Row],[Ключ 1-7]],"1")+COUNTIF(Таблица1[[#This Row],[Ключ 1-10]],"1")+COUNTIF(Таблица1[[#This Row],[Ключ 1-13]],"1")+COUNTIF(Таблица1[[#This Row],[Ключ 1-16]],"1")+COUNTIF(Таблица1[[#This Row],[Ключ 1-19]],"1")+COUNTIF(Таблица1[[#This Row],[Ключ 1-22]],"1")+COUNTIF(Таблица1[[#This Row],[Ключ 1-25]],"1")</calculatedColumnFormula>
    </tableColumn>
    <tableColumn id="146" name="Выбор: Традиционалистский тип – 1" dataDxfId="93">
      <calculatedColumnFormula>COUNTIF(Таблица1[[#This Row],[Ключ 1-1]],"2")+COUNTIF(Таблица1[[#This Row],[Ключ 1-4]],"2")+COUNTIF(Таблица1[[#This Row],[Ключ 1-7]],"2")+COUNTIF(Таблица1[[#This Row],[Ключ 1-10]],"2")+COUNTIF(Таблица1[[#This Row],[Ключ 1-13]],"2")+COUNTIF(Таблица1[[#This Row],[Ключ 1-16]],"2")+COUNTIF(Таблица1[[#This Row],[Ключ 1-19]],"2")+COUNTIF(Таблица1[[#This Row],[Ключ 1-22]],"2")+COUNTIF(Таблица1[[#This Row],[Ключ 1-25]],"2")</calculatedColumnFormula>
    </tableColumn>
    <tableColumn id="148" name="Выбор: Коллективистский тип – 1" dataDxfId="92">
      <calculatedColumnFormula>COUNTIF(Таблица1[[#This Row],[Ключ 1-1]],"3")+COUNTIF(Таблица1[[#This Row],[Ключ 1-4]],"3")+COUNTIF(Таблица1[[#This Row],[Ключ 1-7]],"3")+COUNTIF(Таблица1[[#This Row],[Ключ 1-10]],"3")+COUNTIF(Таблица1[[#This Row],[Ключ 1-13]],"3")+COUNTIF(Таблица1[[#This Row],[Ключ 1-16]],"3")+COUNTIF(Таблица1[[#This Row],[Ключ 1-19]],"3")+COUNTIF(Таблица1[[#This Row],[Ключ 1-22]],"3")+COUNTIF(Таблица1[[#This Row],[Ключ 1-25]],"3")</calculatedColumnFormula>
    </tableColumn>
    <tableColumn id="147" name="Выбор: Индивидуалистический тип – 1" dataDxfId="91">
      <calculatedColumnFormula>COUNTIF(Таблица1[[#This Row],[Ключ 1-1]],"4")+COUNTIF(Таблица1[[#This Row],[Ключ 1-4]],"4")+COUNTIF(Таблица1[[#This Row],[Ключ 1-7]],"4")+COUNTIF(Таблица1[[#This Row],[Ключ 1-10]],"4")+COUNTIF(Таблица1[[#This Row],[Ключ 1-13]],"4")+COUNTIF(Таблица1[[#This Row],[Ключ 1-16]],"4")+COUNTIF(Таблица1[[#This Row],[Ключ 1-19]],"4")+COUNTIF(Таблица1[[#This Row],[Ключ 1-22]],"4")+COUNTIF(Таблица1[[#This Row],[Ключ 1-25]],"4")</calculatedColumnFormula>
    </tableColumn>
    <tableColumn id="135" name="Достижение: Административный тип – 1" dataDxfId="90">
      <calculatedColumnFormula>COUNTIF(Таблица1[[#This Row],[Ключ 1-2]],"1")+COUNTIF(Таблица1[[#This Row],[Ключ 1-5]],"1")+COUNTIF(Таблица1[[#This Row],[Ключ 1-8]],"1")+COUNTIF(Таблица1[[#This Row],[Ключ 1-11]],"1")+COUNTIF(Таблица1[[#This Row],[Ключ 1-14]],"1")+COUNTIF(Таблица1[[#This Row],[Ключ 1-17]],"1")+COUNTIF(Таблица1[[#This Row],[Ключ 1-20]],"1")+COUNTIF(Таблица1[[#This Row],[Ключ 1-23]],"1")+COUNTIF(Таблица1[[#This Row],[Ключ 1-26]],"1")</calculatedColumnFormula>
    </tableColumn>
    <tableColumn id="143" name="Достижение: Традиционалистский тип – 1" dataDxfId="89">
      <calculatedColumnFormula>COUNTIF(Таблица1[[#This Row],[Ключ 1-2]],"2")+COUNTIF(Таблица1[[#This Row],[Ключ 1-5]],"2")+COUNTIF(Таблица1[[#This Row],[Ключ 1-8]],"2")+COUNTIF(Таблица1[[#This Row],[Ключ 1-11]],"2")+COUNTIF(Таблица1[[#This Row],[Ключ 1-14]],"2")+COUNTIF(Таблица1[[#This Row],[Ключ 1-17]],"2")+COUNTIF(Таблица1[[#This Row],[Ключ 1-20]],"2")+COUNTIF(Таблица1[[#This Row],[Ключ 1-23]],"2")+COUNTIF(Таблица1[[#This Row],[Ключ 1-26]],"2")</calculatedColumnFormula>
    </tableColumn>
    <tableColumn id="150" name="Достижение: Коллективистский тип – 1" dataDxfId="88">
      <calculatedColumnFormula>COUNTIF(Таблица1[[#This Row],[Ключ 1-2]],"3")+COUNTIF(Таблица1[[#This Row],[Ключ 1-5]],"3")+COUNTIF(Таблица1[[#This Row],[Ключ 1-8]],"3")+COUNTIF(Таблица1[[#This Row],[Ключ 1-11]],"3")+COUNTIF(Таблица1[[#This Row],[Ключ 1-14]],"3")+COUNTIF(Таблица1[[#This Row],[Ключ 1-17]],"3")+COUNTIF(Таблица1[[#This Row],[Ключ 1-20]],"3")+COUNTIF(Таблица1[[#This Row],[Ключ 1-23]],"3")+COUNTIF(Таблица1[[#This Row],[Ключ 1-26]],"3")</calculatedColumnFormula>
    </tableColumn>
    <tableColumn id="144" name="Достижение: Индивидуалистический тип – 1" dataDxfId="87">
      <calculatedColumnFormula>COUNTIF(Таблица1[[#This Row],[Ключ 1-2]],"4")+COUNTIF(Таблица1[[#This Row],[Ключ 1-5]],"4")+COUNTIF(Таблица1[[#This Row],[Ключ 1-8]],"4")+COUNTIF(Таблица1[[#This Row],[Ключ 1-11]],"4")+COUNTIF(Таблица1[[#This Row],[Ключ 1-14]],"4")+COUNTIF(Таблица1[[#This Row],[Ключ 1-17]],"4")+COUNTIF(Таблица1[[#This Row],[Ключ 1-20]],"4")+COUNTIF(Таблица1[[#This Row],[Ключ 1-23]],"4")+COUNTIF(Таблица1[[#This Row],[Ключ 1-26]],"4")</calculatedColumnFormula>
    </tableColumn>
    <tableColumn id="88" name="Жизнестойкость: Административный тип – 1" dataDxfId="86">
      <calculatedColumnFormula>COUNTIF(Таблица1[[#This Row],[Ключ 1-3]],"1")+COUNTIF(Таблица1[[#This Row],[Ключ 1-6]],"1")+COUNTIF(Таблица1[[#This Row],[Ключ 1-9]],"1")+COUNTIF(Таблица1[[#This Row],[Ключ 1-12]],"1")+COUNTIF(Таблица1[[#This Row],[Ключ 1-15]],"1")+COUNTIF(Таблица1[[#This Row],[Ключ 1-18]],"1")+COUNTIF(Таблица1[[#This Row],[Ключ 1-21]],"1")+COUNTIF(Таблица1[[#This Row],[Ключ 1-24]],"1")+COUNTIF(Таблица1[[#This Row],[Ключ 1-27]],"1")</calculatedColumnFormula>
    </tableColumn>
    <tableColumn id="151" name="Жизнестойкость: Традиционалистский тип – 1" dataDxfId="85">
      <calculatedColumnFormula>COUNTIF(Таблица1[[#This Row],[Ключ 1-3]],"2")+COUNTIF(Таблица1[[#This Row],[Ключ 1-6]],"2")+COUNTIF(Таблица1[[#This Row],[Ключ 1-9]],"2")+COUNTIF(Таблица1[[#This Row],[Ключ 1-12]],"2")+COUNTIF(Таблица1[[#This Row],[Ключ 1-15]],"2")+COUNTIF(Таблица1[[#This Row],[Ключ 1-18]],"2")+COUNTIF(Таблица1[[#This Row],[Ключ 1-21]],"2")+COUNTIF(Таблица1[[#This Row],[Ключ 1-24]],"2")+COUNTIF(Таблица1[[#This Row],[Ключ 1-27]],"2")</calculatedColumnFormula>
    </tableColumn>
    <tableColumn id="129" name="Жизнестойкость: Коллективистский тип – 1" dataDxfId="84">
      <calculatedColumnFormula>COUNTIF(Таблица1[[#This Row],[Ключ 1-3]],"3")+COUNTIF(Таблица1[[#This Row],[Ключ 1-6]],"3")+COUNTIF(Таблица1[[#This Row],[Ключ 1-9]],"3")+COUNTIF(Таблица1[[#This Row],[Ключ 1-12]],"3")+COUNTIF(Таблица1[[#This Row],[Ключ 1-15]],"3")+COUNTIF(Таблица1[[#This Row],[Ключ 1-18]],"3")+COUNTIF(Таблица1[[#This Row],[Ключ 1-21]],"3")+COUNTIF(Таблица1[[#This Row],[Ключ 1-24]],"3")+COUNTIF(Таблица1[[#This Row],[Ключ 1-27]],"3")</calculatedColumnFormula>
    </tableColumn>
    <tableColumn id="130" name="Жизнестойкость: Индивидуалистический тип – 1" dataDxfId="83">
      <calculatedColumnFormula>COUNTIF(Таблица1[[#This Row],[Ключ 1-3]],"4")+COUNTIF(Таблица1[[#This Row],[Ключ 1-6]],"4")+COUNTIF(Таблица1[[#This Row],[Ключ 1-9]],"4")+COUNTIF(Таблица1[[#This Row],[Ключ 1-12]],"4")+COUNTIF(Таблица1[[#This Row],[Ключ 1-15]],"4")+COUNTIF(Таблица1[[#This Row],[Ключ 1-18]],"4")+COUNTIF(Таблица1[[#This Row],[Ключ 1-21]],"4")+COUNTIF(Таблица1[[#This Row],[Ключ 1-24]],"4")+COUNTIF(Таблица1[[#This Row],[Ключ 1-27]],"4")</calculatedColumnFormula>
    </tableColumn>
    <tableColumn id="38" name="1. Что в школе, в которой учится ваш ребенок, поддерживается больше всего? (Одиночный выбор)" dataDxfId="82"/>
    <tableColumn id="39" name="2. Какое описание лучше всего подходит школе, в которой учится ваш ребенок? (Одиночный выбор)" dataDxfId="81"/>
    <tableColumn id="40" name="3. Продолжите высказывание: «Ссора в классе вашего ребенка...» (Одиночный выбор)" dataDxfId="80"/>
    <tableColumn id="41" name="4. Как в школе, в которой учится ваш ребенок, рассаживают учеников в классе? (Одиночный выбор)" dataDxfId="79"/>
    <tableColumn id="42" name="5. Как бы вы охарактеризовали типичный урок в школе, в которой учится ваш ребенок? (Одиночный выбор)" dataDxfId="78"/>
    <tableColumn id="43" name="6. Как действуют в школе, в которой учится ваш ребенок, когда между учениками возникают серьезные конфликты? (Одиночный выбор)" dataDxfId="77"/>
    <tableColumn id="44" name="7. Какие события в школе, в которой учится ваш ребенок, самые популярные? (Одиночный выбор)" dataDxfId="76"/>
    <tableColumn id="45" name="8. В школе, в которой учится ваш ребенок, есть ученики, которых ставят всем в пример. Как думаете, что у них общего? (Одиночный выбор)" dataDxfId="75"/>
    <tableColumn id="46" name="9. В классе вашего ребенка возник спор. Некоторые ученики не согласны с мнением большинства. Что чаще всего делают в таких случаях? (Одиночный выбор)" dataDxfId="74"/>
    <tableColumn id="47" name="10. Какая характеристика больше остальных подходит школе, в которой учится ваш ребенок? (Одиночный выбор)" dataDxfId="73"/>
    <tableColumn id="48" name="11. Что прежде всего считается успехом в школе, в которой учится ваш ребенок? (Одиночный выбор)" dataDxfId="72"/>
    <tableColumn id="49" name="12. Как в школе, в которой учится ваш ребенок, относятся к травле (буллингу)? (Одиночный выбор)" dataDxfId="71"/>
    <tableColumn id="50" name="13. Какие задания учителя дают вашему ребенку чаще всего? (Одиночный выбор)" dataDxfId="70"/>
    <tableColumn id="51" name="14. В школе, в которой учится ваш ребенок, в олимпиадах и конкурсах участвуют… (Одиночный выбор)" dataDxfId="69"/>
    <tableColumn id="52" name="15. Как в школе, в которой учится ваш ребенок, устанавливаются правила? (Одиночный выбор)" dataDxfId="68"/>
    <tableColumn id="53" name="16. Как в школе, в которой учится ваш ребенок, реагируют педагоги, если ученик неформально оделся, покрасил волосы в яркий цвет и т. п.? (Одиночный выбор)" dataDxfId="67"/>
    <tableColumn id="54" name="17. От кого/чего в большей степени зависит, насколько успешна школа, в которой учится ваш ребенок? (Одиночный выбор)" dataDxfId="66"/>
    <tableColumn id="55" name="18. Что в первую очередь делают учителя, если ученику стало тревожно в школе? (Одиночный выбор)" dataDxfId="65"/>
    <tableColumn id="56" name="19. Как вы думаете, каким людям комфортнее всего в школе, в которой учится ваш ребенок? (Одиночный выбор)" dataDxfId="64"/>
    <tableColumn id="57" name="20. Благодаря чему школа, в которой учится ваш ребенок, достигает успехов / может достичь успехов? (Одиночный выбор)" dataDxfId="63"/>
    <tableColumn id="58" name="21. Как в школе, в которой учится ваш ребенок, ученики обычно преодолевают трудности во взаимоотношениях? (Одиночный выбор)" dataDxfId="62"/>
    <tableColumn id="59" name="22. Как в школе, в которой учится ваш ребенок, решают, какие кружки и секции открыть в новом учебном году? (Одиночный выбор)" dataDxfId="61"/>
    <tableColumn id="60" name="23. Иногда ученики не выполняют домашние задания. Как учителя школы, в которой учится ваш ребенок, обычно на это реагируют? (Одиночный выбор)" dataDxfId="60"/>
    <tableColumn id="61" name="24. Как в школе, в которой учится ваш ребенок, действуют, когда с кем-либо из учеников перестали разговаривать, насмехаются над ним? (Одиночный выбор)" dataDxfId="59"/>
    <tableColumn id="62" name="25. Что чаще всего делают ученики в свободное время (на переменах, в перерывах перед внеурочными занятиями и т. п.) в школе, в которой учится ваш ребенок? (Одиночный выбор)" dataDxfId="58"/>
    <tableColumn id="63" name="26. Что происходит, когда в школе, в которой учится ваш ребенок, необходимо что-то исправить или улучшить? (Одиночный выбор)" dataDxfId="57"/>
    <tableColumn id="64" name="27. Что в школе, в которой учится ваш ребенок, принято делать в первую очередь, если возникла проблема? (Одиночный выбор)" dataDxfId="56"/>
    <tableColumn id="77" name="Ключ 2-1" dataDxfId="55">
      <calculatedColumnFormula>IF(OR(CC2="Решения и распоряжения школьной администрации",
CC2="У нас реализуют задумки и инициативы классного руководителя и школьной администрации, ответственно относятся к поручениям",
CC2="Дело классного руководителя, который должен поддерживать порядок",
CC2="Так, как скажет учитель (классный руководитель)",
CC2="Все стараются в первую очередь соблюдать дисциплину, слушать учителя",
CC2="К разрешению конфликта привлекается учитель / классный руководитель / завуч / директор",
CC2="События, в которых призывают поучаствовать педагоги и руководство школы",
CC2="Образцовая самодисциплина и следование правилам",
CC2="Стараются убедить этих учеников, что важно согласиться с мнением более авторитетного человека",
CC2="В нашей школе строгая дисциплина, каждый должен соблюдать установленные правила",
CC2="Качественное и точное выполнение распоряжений педагогов и администрации школы",
CC2="Как к проблеме, которая должна решаться руководством",
CC2="Задания, которые учителя считают самыми важными по данной теме",
CC2="Те, кого отправил учитель (или школьная администрация)",
CC2="Правила устанавливаются руководством школы, и все следуют им",
CC2="Обращают внимание ученика на недопустимость нарушения Устава (правил) школы",
CC2="От контроля со стороны учителей и администрации",
CC2="Назначают ответственного, который занимается этой проблемой",
CC2="Тем, кто чётко выполняет распоряжения педагогов и школьного руководства",
CC2="В школе чётко соблюдаются правила и всегда понятно, что от тебя требуется",
CC2="Обращаются к взрослому и авторитетному человеку",
CC2="Руководство школы самостоятельно решает, какие кружки и секции открыть",
CC2="Ставят двойку и сообщают родителям",
CC2="Сообщают классному руководителю, чтобы он принял меры",
CC2="Делают то, что попросят педагоги или администрация",
CC2="Классный руководитель (или школьная администрация) решает, как это лучше сделать",
CC2="Сообщать классному руководителю (руководству школы)"
),"1",
IF(OR(CC2="Традиции, сложившиеся в школе обычаи",
CC2="У нас осторожно относятся к любым изменениям, главное – спокойствие и постоянство",
CC2="Это обычное дело, одноклассники сами помирятся",
CC2="Так, как принято (по росту, мальчик – девочка и т. п.)",
CC2="Обычно все выполняют одинаковые задания, отвечают у доски",
CC2="Для таких ситуаций в школе есть проверенные временем решения",
CC2="Традиционные события нашей школы",
CC2="Уважение школьных традиций",
CC2="Призывают несогласных держать свое мнение при себе и не провоцировать конфликт",
CC2="В нашей школе всё стабильно, все стараются избегать любых изменений",
CC2="Участие в традиционных конкурсах и олимпиадах",
CC2="Как к неизбежной проблеме, которая может возникнуть в любом коллективе",
CC2="Типичные задания, к которым все привыкли",
CC2="Те, у кого есть опыт в этом",
CC2="Правила уже существуют долгие годы и остаются неизменными",
CC2="Стараются объяснить, что не надо выделяться",
CC2="От того, насколько в школе хранят традиции",
CC2="Стараются убедить его, что на самом деле всё не так плохо",
CC2="Тем, кто сохраняет и поддерживает сложившиеся традиции",
CC2="У школы богатый опыт, она сохраняет свои лучшие традиции",
CC2="Терпеливо ждут, когда трудности разрешатся сами собой",
CC2="Одни и те же кружки и секции работают из года в год. Как правило, новые не открывают",
CC2="Используют наказания, принятые в школе",
CC2="Не заостряют на этом внимания – такие ситуации случаются и потом сходят на нет",
CC2="Всё как обычно, отдыхают",
CC2="С переменами не спешат, прежде всё хорошенько обдумывают",
CC2="Действовать так, как у нас принято, главное – не выносить сор из избы"
),
"2",
IF(OR(CC2="Коллективные обсуждения, договоренности и решения",
CC2="У нас любят вместе планировать дела и участвовать в общих активностях",
CC2="Касается всех, ведь конфликты отражаются на каждом члене коллектива",
CC2="Чаще всего учитель (классный руководитель) обсуждает этот вопрос с классом",
CC2="Все работают в группах, вместе выполняют задания и показывают совместный результат",
CC2="Конфликт обсуждается в классе, одноклассники и друзья помогают рассудить стороны",
CC2="События, в которых можно участвовать всем вместе и проявлять способности как команда",
CC2="Общительность, готовность сотрудничать с другими людьми и работать в команде",
CC2="Продолжают спор, чтобы прийти к общему решению",
CC2="В нашей школе все работают сообща, делятся друг с другом успехами и неудачами",
CC2="Достижения школьных команд и коллективов",
CC2="Как к общей проблеме всего коллектива",
CC2="Задания, которые можно выполнять вместе с одноклассниками",
CC2="Те, кого выдвинул коллектив",
CC2="Правила принимаются в коллективном обсуждении, когда все согласны с его результатами",
CC2="Обсуждают в классе",
CC2="От того, какие сложились отношения в коллективе",
CC2="Привлекают других учеников или учителей для поддержки",
CC2="Тем, кто с удовольствием работает в команде",
CC2="В школе все стараются понять друг друга и договориться",
CC2="Обсуждают трудности в классе и находят общее решение",
CC2="Опрашивают максимальное количество учеников и/или родителей. Открывают кружки и секции, актуальные для большинства",
CC2="Призывают не отставать от одноклассников",
CC2="Обсуждают ситуацию в коллективе",
CC2="Общаются с одноклассниками/друзьями, что-то делают вместе",
CC2="Классы (коллективы) обсуждают, предлагают общее решение",
CC2="Всем вместе решать проблему"
),
"3","4")))</calculatedColumnFormula>
    </tableColumn>
    <tableColumn id="78" name="Ключ 2-2" dataDxfId="54">
      <calculatedColumnFormula>IF(OR(CD2="Решения и распоряжения школьной администрации",
CD2="У нас реализуют задумки и инициативы классного руководителя и школьной администрации, ответственно относятся к поручениям",
CD2="Дело классного руководителя, который должен поддерживать порядок",
CD2="Так, как скажет учитель (классный руководитель)",
CD2="Все стараются в первую очередь соблюдать дисциплину, слушать учителя",
CD2="К разрешению конфликта привлекается учитель / классный руководитель / завуч / директор",
CD2="События, в которых призывают поучаствовать педагоги и руководство школы",
CD2="Образцовая самодисциплина и следование правилам",
CD2="Стараются убедить этих учеников, что важно согласиться с мнением более авторитетного человека",
CD2="В нашей школе строгая дисциплина, каждый должен соблюдать установленные правила",
CD2="Качественное и точное выполнение распоряжений педагогов и администрации школы",
CD2="Как к проблеме, которая должна решаться руководством",
CD2="Задания, которые учителя считают самыми важными по данной теме",
CD2="Те, кого отправил учитель (или школьная администрация)",
CD2="Правила устанавливаются руководством школы, и все следуют им",
CD2="Обращают внимание ученика на недопустимость нарушения Устава (правил) школы",
CD2="От контроля со стороны учителей и администрации",
CD2="Назначают ответственного, который занимается этой проблемой",
CD2="Тем, кто чётко выполняет распоряжения педагогов и школьного руководства",
CD2="В школе чётко соблюдаются правила и всегда понятно, что от тебя требуется",
CD2="Обращаются к взрослому и авторитетному человеку",
CD2="Руководство школы самостоятельно решает, какие кружки и секции открыть",
CD2="Ставят двойку и сообщают родителям",
CD2="Сообщают классному руководителю, чтобы он принял меры",
CD2="Делают то, что попросят педагоги или администрация",
CD2="Классный руководитель (или школьная администрация) решает, как это лучше сделать",
CD2="Сообщать классному руководителю (руководству школы)"
),"1",
IF(OR(CD2="Традиции, сложившиеся в школе обычаи",
CD2="У нас осторожно относятся к любым изменениям, главное – спокойствие и постоянство",
CD2="Это обычное дело, одноклассники сами помирятся",
CD2="Так, как принято (по росту, мальчик – девочка и т. п.)",
CD2="Обычно все выполняют одинаковые задания, отвечают у доски",
CD2="Для таких ситуаций в школе есть проверенные временем решения",
CD2="Традиционные события нашей школы",
CD2="Уважение школьных традиций",
CD2="Призывают несогласных держать свое мнение при себе и не провоцировать конфликт",
CD2="В нашей школе всё стабильно, все стараются избегать любых изменений",
CD2="Участие в традиционных конкурсах и олимпиадах",
CD2="Как к неизбежной проблеме, которая может возникнуть в любом коллективе",
CD2="Типичные задания, к которым все привыкли",
CD2="Те, у кого есть опыт в этом",
CD2="Правила уже существуют долгие годы и остаются неизменными",
CD2="Стараются объяснить, что не надо выделяться",
CD2="От того, насколько в школе хранят традиции",
CD2="Стараются убедить его, что на самом деле всё не так плохо",
CD2="Тем, кто сохраняет и поддерживает сложившиеся традиции",
CD2="У школы богатый опыт, она сохраняет свои лучшие традиции",
CD2="Терпеливо ждут, когда трудности разрешатся сами собой",
CD2="Одни и те же кружки и секции работают из года в год. Как правило, новые не открывают",
CD2="Используют наказания, принятые в школе",
CD2="Не заостряют на этом внимания – такие ситуации случаются и потом сходят на нет",
CD2="Всё как обычно, отдыхают",
CD2="С переменами не спешат, прежде всё хорошенько обдумывают",
CD2="Действовать так, как у нас принято, главное – не выносить сор из избы"
),
"2",
IF(OR(CD2="Коллективные обсуждения, договоренности и решения",
CD2="У нас любят вместе планировать дела и участвовать в общих активностях",
CD2="Касается всех, ведь конфликты отражаются на каждом члене коллектива",
CD2="Чаще всего учитель (классный руководитель) обсуждает этот вопрос с классом",
CD2="Все работают в группах, вместе выполняют задания и показывают совместный результат",
CD2="Конфликт обсуждается в классе, одноклассники и друзья помогают рассудить стороны",
CD2="События, в которых можно участвовать всем вместе и проявлять способности как команда",
CD2="Общительность, готовность сотрудничать с другими людьми и работать в команде",
CD2="Продолжают спор, чтобы прийти к общему решению",
CD2="В нашей школе все работают сообща, делятся друг с другом успехами и неудачами",
CD2="Достижения школьных команд и коллективов",
CD2="Как к общей проблеме всего коллектива",
CD2="Задания, которые можно выполнять вместе с одноклассниками",
CD2="Те, кого выдвинул коллектив",
CD2="Правила принимаются в коллективном обсуждении, когда все согласны с его результатами",
CD2="Обсуждают в классе",
CD2="От того, какие сложились отношения в коллективе",
CD2="Привлекают других учеников или учителей для поддержки",
CD2="Тем, кто с удовольствием работает в команде",
CD2="В школе все стараются понять друг друга и договориться",
CD2="Обсуждают трудности в классе и находят общее решение",
CD2="Опрашивают максимальное количество учеников и/или родителей. Открывают кружки и секции, актуальные для большинства",
CD2="Призывают не отставать от одноклассников",
CD2="Обсуждают ситуацию в коллективе",
CD2="Общаются с одноклассниками/друзьями, что-то делают вместе",
CD2="Классы (коллективы) обсуждают, предлагают общее решение",
CD2="Всем вместе решать проблему"
),
"3","4")))</calculatedColumnFormula>
    </tableColumn>
    <tableColumn id="79" name="Ключ 2-3" dataDxfId="53">
      <calculatedColumnFormula>IF(OR(CE2="Решения и распоряжения школьной администрации",
CE2="У нас реализуют задумки и инициативы классного руководителя и школьной администрации, ответственно относятся к поручениям",
CE2="Дело классного руководителя, который должен поддерживать порядок",
CE2="Так, как скажет учитель (классный руководитель)",
CE2="Все стараются в первую очередь соблюдать дисциплину, слушать учителя",
CE2="К разрешению конфликта привлекается учитель / классный руководитель / завуч / директор",
CE2="События, в которых призывают поучаствовать педагоги и руководство школы",
CE2="Образцовая самодисциплина и следование правилам",
CE2="Стараются убедить этих учеников, что важно согласиться с мнением более авторитетного человека",
CE2="В нашей школе строгая дисциплина, каждый должен соблюдать установленные правила",
CE2="Качественное и точное выполнение распоряжений педагогов и администрации школы",
CE2="Как к проблеме, которая должна решаться руководством",
CE2="Задания, которые учителя считают самыми важными по данной теме",
CE2="Те, кого отправил учитель (или школьная администрация)",
CE2="Правила устанавливаются руководством школы, и все следуют им",
CE2="Обращают внимание ученика на недопустимость нарушения Устава (правил) школы",
CE2="От контроля со стороны учителей и администрации",
CE2="Назначают ответственного, который занимается этой проблемой",
CE2="Тем, кто чётко выполняет распоряжения педагогов и школьного руководства",
CE2="В школе чётко соблюдаются правила и всегда понятно, что от тебя требуется",
CE2="Обращаются к взрослому и авторитетному человеку",
CE2="Руководство школы самостоятельно решает, какие кружки и секции открыть",
CE2="Ставят двойку и сообщают родителям",
CE2="Сообщают классному руководителю, чтобы он принял меры",
CE2="Делают то, что попросят педагоги или администрация",
CE2="Классный руководитель (или школьная администрация) решает, как это лучше сделать",
CE2="Сообщать классному руководителю (руководству школы)"
),"1",
IF(OR(CE2="Традиции, сложившиеся в школе обычаи",
CE2="У нас осторожно относятся к любым изменениям, главное – спокойствие и постоянство",
CE2="Это обычное дело, одноклассники сами помирятся",
CE2="Так, как принято (по росту, мальчик – девочка и т. п.)",
CE2="Обычно все выполняют одинаковые задания, отвечают у доски",
CE2="Для таких ситуаций в школе есть проверенные временем решения",
CE2="Традиционные события нашей школы",
CE2="Уважение школьных традиций",
CE2="Призывают несогласных держать свое мнение при себе и не провоцировать конфликт",
CE2="В нашей школе всё стабильно, все стараются избегать любых изменений",
CE2="Участие в традиционных конкурсах и олимпиадах",
CE2="Как к неизбежной проблеме, которая может возникнуть в любом коллективе",
CE2="Типичные задания, к которым все привыкли",
CE2="Те, у кого есть опыт в этом",
CE2="Правила уже существуют долгие годы и остаются неизменными",
CE2="Стараются объяснить, что не надо выделяться",
CE2="От того, насколько в школе хранят традиции",
CE2="Стараются убедить его, что на самом деле всё не так плохо",
CE2="Тем, кто сохраняет и поддерживает сложившиеся традиции",
CE2="У школы богатый опыт, она сохраняет свои лучшие традиции",
CE2="Терпеливо ждут, когда трудности разрешатся сами собой",
CE2="Одни и те же кружки и секции работают из года в год. Как правило, новые не открывают",
CE2="Используют наказания, принятые в школе",
CE2="Не заостряют на этом внимания – такие ситуации случаются и потом сходят на нет",
CE2="Всё как обычно, отдыхают",
CE2="С переменами не спешат, прежде всё хорошенько обдумывают",
CE2="Действовать так, как у нас принято, главное – не выносить сор из избы"
),
"2",
IF(OR(CE2="Коллективные обсуждения, договоренности и решения",
CE2="У нас любят вместе планировать дела и участвовать в общих активностях",
CE2="Касается всех, ведь конфликты отражаются на каждом члене коллектива",
CE2="Чаще всего учитель (классный руководитель) обсуждает этот вопрос с классом",
CE2="Все работают в группах, вместе выполняют задания и показывают совместный результат",
CE2="Конфликт обсуждается в классе, одноклассники и друзья помогают рассудить стороны",
CE2="События, в которых можно участвовать всем вместе и проявлять способности как команда",
CE2="Общительность, готовность сотрудничать с другими людьми и работать в команде",
CE2="Продолжают спор, чтобы прийти к общему решению",
CE2="В нашей школе все работают сообща, делятся друг с другом успехами и неудачами",
CE2="Достижения школьных команд и коллективов",
CE2="Как к общей проблеме всего коллектива",
CE2="Задания, которые можно выполнять вместе с одноклассниками",
CE2="Те, кого выдвинул коллектив",
CE2="Правила принимаются в коллективном обсуждении, когда все согласны с его результатами",
CE2="Обсуждают в классе",
CE2="От того, какие сложились отношения в коллективе",
CE2="Привлекают других учеников или учителей для поддержки",
CE2="Тем, кто с удовольствием работает в команде",
CE2="В школе все стараются понять друг друга и договориться",
CE2="Обсуждают трудности в классе и находят общее решение",
CE2="Опрашивают максимальное количество учеников и/или родителей. Открывают кружки и секции, актуальные для большинства",
CE2="Призывают не отставать от одноклассников",
CE2="Обсуждают ситуацию в коллективе",
CE2="Общаются с одноклассниками/друзьями, что-то делают вместе",
CE2="Классы (коллективы) обсуждают, предлагают общее решение",
CE2="Всем вместе решать проблему"
),
"3","4")))</calculatedColumnFormula>
    </tableColumn>
    <tableColumn id="89" name="Ключ 2-4" dataDxfId="52">
      <calculatedColumnFormula>IF(OR(CF2="Решения и распоряжения школьной администрации",
CF2="У нас реализуют задумки и инициативы классного руководителя и школьной администрации, ответственно относятся к поручениям",
CF2="Дело классного руководителя, который должен поддерживать порядок",
CF2="Так, как скажет учитель (классный руководитель)",
CF2="Все стараются в первую очередь соблюдать дисциплину, слушать учителя",
CF2="К разрешению конфликта привлекается учитель / классный руководитель / завуч / директор",
CF2="События, в которых призывают поучаствовать педагоги и руководство школы",
CF2="Образцовая самодисциплина и следование правилам",
CF2="Стараются убедить этих учеников, что важно согласиться с мнением более авторитетного человека",
CF2="В нашей школе строгая дисциплина, каждый должен соблюдать установленные правила",
CF2="Качественное и точное выполнение распоряжений педагогов и администрации школы",
CF2="Как к проблеме, которая должна решаться руководством",
CF2="Задания, которые учителя считают самыми важными по данной теме",
CF2="Те, кого отправил учитель (или школьная администрация)",
CF2="Правила устанавливаются руководством школы, и все следуют им",
CF2="Обращают внимание ученика на недопустимость нарушения Устава (правил) школы",
CF2="От контроля со стороны учителей и администрации",
CF2="Назначают ответственного, который занимается этой проблемой",
CF2="Тем, кто чётко выполняет распоряжения педагогов и школьного руководства",
CF2="В школе чётко соблюдаются правила и всегда понятно, что от тебя требуется",
CF2="Обращаются к взрослому и авторитетному человеку",
CF2="Руководство школы самостоятельно решает, какие кружки и секции открыть",
CF2="Ставят двойку и сообщают родителям",
CF2="Сообщают классному руководителю, чтобы он принял меры",
CF2="Делают то, что попросят педагоги или администрация",
CF2="Классный руководитель (или школьная администрация) решает, как это лучше сделать",
CF2="Сообщать классному руководителю (руководству школы)"
),"1",
IF(OR(CF2="Традиции, сложившиеся в школе обычаи",
CF2="У нас осторожно относятся к любым изменениям, главное – спокойствие и постоянство",
CF2="Это обычное дело, одноклассники сами помирятся",
CF2="Так, как принято (по росту, мальчик – девочка и т. п.)",
CF2="Обычно все выполняют одинаковые задания, отвечают у доски",
CF2="Для таких ситуаций в школе есть проверенные временем решения",
CF2="Традиционные события нашей школы",
CF2="Уважение школьных традиций",
CF2="Призывают несогласных держать свое мнение при себе и не провоцировать конфликт",
CF2="В нашей школе всё стабильно, все стараются избегать любых изменений",
CF2="Участие в традиционных конкурсах и олимпиадах",
CF2="Как к неизбежной проблеме, которая может возникнуть в любом коллективе",
CF2="Типичные задания, к которым все привыкли",
CF2="Те, у кого есть опыт в этом",
CF2="Правила уже существуют долгие годы и остаются неизменными",
CF2="Стараются объяснить, что не надо выделяться",
CF2="От того, насколько в школе хранят традиции",
CF2="Стараются убедить его, что на самом деле всё не так плохо",
CF2="Тем, кто сохраняет и поддерживает сложившиеся традиции",
CF2="У школы богатый опыт, она сохраняет свои лучшие традиции",
CF2="Терпеливо ждут, когда трудности разрешатся сами собой",
CF2="Одни и те же кружки и секции работают из года в год. Как правило, новые не открывают",
CF2="Используют наказания, принятые в школе",
CF2="Не заостряют на этом внимания – такие ситуации случаются и потом сходят на нет",
CF2="Всё как обычно, отдыхают",
CF2="С переменами не спешат, прежде всё хорошенько обдумывают",
CF2="Действовать так, как у нас принято, главное – не выносить сор из избы"
),
"2",
IF(OR(CF2="Коллективные обсуждения, договоренности и решения",
CF2="У нас любят вместе планировать дела и участвовать в общих активностях",
CF2="Касается всех, ведь конфликты отражаются на каждом члене коллектива",
CF2="Чаще всего учитель (классный руководитель) обсуждает этот вопрос с классом",
CF2="Все работают в группах, вместе выполняют задания и показывают совместный результат",
CF2="Конфликт обсуждается в классе, одноклассники и друзья помогают рассудить стороны",
CF2="События, в которых можно участвовать всем вместе и проявлять способности как команда",
CF2="Общительность, готовность сотрудничать с другими людьми и работать в команде",
CF2="Продолжают спор, чтобы прийти к общему решению",
CF2="В нашей школе все работают сообща, делятся друг с другом успехами и неудачами",
CF2="Достижения школьных команд и коллективов",
CF2="Как к общей проблеме всего коллектива",
CF2="Задания, которые можно выполнять вместе с одноклассниками",
CF2="Те, кого выдвинул коллектив",
CF2="Правила принимаются в коллективном обсуждении, когда все согласны с его результатами",
CF2="Обсуждают в классе",
CF2="От того, какие сложились отношения в коллективе",
CF2="Привлекают других учеников или учителей для поддержки",
CF2="Тем, кто с удовольствием работает в команде",
CF2="В школе все стараются понять друг друга и договориться",
CF2="Обсуждают трудности в классе и находят общее решение",
CF2="Опрашивают максимальное количество учеников и/или родителей. Открывают кружки и секции, актуальные для большинства",
CF2="Призывают не отставать от одноклассников",
CF2="Обсуждают ситуацию в коллективе",
CF2="Общаются с одноклассниками/друзьями, что-то делают вместе",
CF2="Классы (коллективы) обсуждают, предлагают общее решение",
CF2="Всем вместе решать проблему"
),
"3","4")))</calculatedColumnFormula>
    </tableColumn>
    <tableColumn id="90" name="Ключ 2-5" dataDxfId="51">
      <calculatedColumnFormula>IF(OR(CG2="Решения и распоряжения школьной администрации",
CG2="У нас реализуют задумки и инициативы классного руководителя и школьной администрации, ответственно относятся к поручениям",
CG2="Дело классного руководителя, который должен поддерживать порядок",
CG2="Так, как скажет учитель (классный руководитель)",
CG2="Все стараются в первую очередь соблюдать дисциплину, слушать учителя",
CG2="К разрешению конфликта привлекается учитель / классный руководитель / завуч / директор",
CG2="События, в которых призывают поучаствовать педагоги и руководство школы",
CG2="Образцовая самодисциплина и следование правилам",
CG2="Стараются убедить этих учеников, что важно согласиться с мнением более авторитетного человека",
CG2="В нашей школе строгая дисциплина, каждый должен соблюдать установленные правила",
CG2="Качественное и точное выполнение распоряжений педагогов и администрации школы",
CG2="Как к проблеме, которая должна решаться руководством",
CG2="Задания, которые учителя считают самыми важными по данной теме",
CG2="Те, кого отправил учитель (или школьная администрация)",
CG2="Правила устанавливаются руководством школы, и все следуют им",
CG2="Обращают внимание ученика на недопустимость нарушения Устава (правил) школы",
CG2="От контроля со стороны учителей и администрации",
CG2="Назначают ответственного, который занимается этой проблемой",
CG2="Тем, кто чётко выполняет распоряжения педагогов и школьного руководства",
CG2="В школе чётко соблюдаются правила и всегда понятно, что от тебя требуется",
CG2="Обращаются к взрослому и авторитетному человеку",
CG2="Руководство школы самостоятельно решает, какие кружки и секции открыть",
CG2="Ставят двойку и сообщают родителям",
CG2="Сообщают классному руководителю, чтобы он принял меры",
CG2="Делают то, что попросят педагоги или администрация",
CG2="Классный руководитель (или школьная администрация) решает, как это лучше сделать",
CG2="Сообщать классному руководителю (руководству школы)"
),"1",
IF(OR(CG2="Традиции, сложившиеся в школе обычаи",
CG2="У нас осторожно относятся к любым изменениям, главное – спокойствие и постоянство",
CG2="Это обычное дело, одноклассники сами помирятся",
CG2="Так, как принято (по росту, мальчик – девочка и т. п.)",
CG2="Обычно все выполняют одинаковые задания, отвечают у доски",
CG2="Для таких ситуаций в школе есть проверенные временем решения",
CG2="Традиционные события нашей школы",
CG2="Уважение школьных традиций",
CG2="Призывают несогласных держать свое мнение при себе и не провоцировать конфликт",
CG2="В нашей школе всё стабильно, все стараются избегать любых изменений",
CG2="Участие в традиционных конкурсах и олимпиадах",
CG2="Как к неизбежной проблеме, которая может возникнуть в любом коллективе",
CG2="Типичные задания, к которым все привыкли",
CG2="Те, у кого есть опыт в этом",
CG2="Правила уже существуют долгие годы и остаются неизменными",
CG2="Стараются объяснить, что не надо выделяться",
CG2="От того, насколько в школе хранят традиции",
CG2="Стараются убедить его, что на самом деле всё не так плохо",
CG2="Тем, кто сохраняет и поддерживает сложившиеся традиции",
CG2="У школы богатый опыт, она сохраняет свои лучшие традиции",
CG2="Терпеливо ждут, когда трудности разрешатся сами собой",
CG2="Одни и те же кружки и секции работают из года в год. Как правило, новые не открывают",
CG2="Используют наказания, принятые в школе",
CG2="Не заостряют на этом внимания – такие ситуации случаются и потом сходят на нет",
CG2="Всё как обычно, отдыхают",
CG2="С переменами не спешат, прежде всё хорошенько обдумывают",
CG2="Действовать так, как у нас принято, главное – не выносить сор из избы"
),
"2",
IF(OR(CG2="Коллективные обсуждения, договоренности и решения",
CG2="У нас любят вместе планировать дела и участвовать в общих активностях",
CG2="Касается всех, ведь конфликты отражаются на каждом члене коллектива",
CG2="Чаще всего учитель (классный руководитель) обсуждает этот вопрос с классом",
CG2="Все работают в группах, вместе выполняют задания и показывают совместный результат",
CG2="Конфликт обсуждается в классе, одноклассники и друзья помогают рассудить стороны",
CG2="События, в которых можно участвовать всем вместе и проявлять способности как команда",
CG2="Общительность, готовность сотрудничать с другими людьми и работать в команде",
CG2="Продолжают спор, чтобы прийти к общему решению",
CG2="В нашей школе все работают сообща, делятся друг с другом успехами и неудачами",
CG2="Достижения школьных команд и коллективов",
CG2="Как к общей проблеме всего коллектива",
CG2="Задания, которые можно выполнять вместе с одноклассниками",
CG2="Те, кого выдвинул коллектив",
CG2="Правила принимаются в коллективном обсуждении, когда все согласны с его результатами",
CG2="Обсуждают в классе",
CG2="От того, какие сложились отношения в коллективе",
CG2="Привлекают других учеников или учителей для поддержки",
CG2="Тем, кто с удовольствием работает в команде",
CG2="В школе все стараются понять друг друга и договориться",
CG2="Обсуждают трудности в классе и находят общее решение",
CG2="Опрашивают максимальное количество учеников и/или родителей. Открывают кружки и секции, актуальные для большинства",
CG2="Призывают не отставать от одноклассников",
CG2="Обсуждают ситуацию в коллективе",
CG2="Общаются с одноклассниками/друзьями, что-то делают вместе",
CG2="Классы (коллективы) обсуждают, предлагают общее решение",
CG2="Всем вместе решать проблему"
),
"3","4")))</calculatedColumnFormula>
    </tableColumn>
    <tableColumn id="91" name="Ключ 2-6" dataDxfId="50">
      <calculatedColumnFormula>IF(OR(CH2="Решения и распоряжения школьной администрации",
CH2="У нас реализуют задумки и инициативы классного руководителя и школьной администрации, ответственно относятся к поручениям",
CH2="Дело классного руководителя, который должен поддерживать порядок",
CH2="Так, как скажет учитель (классный руководитель)",
CH2="Все стараются в первую очередь соблюдать дисциплину, слушать учителя",
CH2="К разрешению конфликта привлекается учитель / классный руководитель / завуч / директор",
CH2="События, в которых призывают поучаствовать педагоги и руководство школы",
CH2="Образцовая самодисциплина и следование правилам",
CH2="Стараются убедить этих учеников, что важно согласиться с мнением более авторитетного человека",
CH2="В нашей школе строгая дисциплина, каждый должен соблюдать установленные правила",
CH2="Качественное и точное выполнение распоряжений педагогов и администрации школы",
CH2="Как к проблеме, которая должна решаться руководством",
CH2="Задания, которые учителя считают самыми важными по данной теме",
CH2="Те, кого отправил учитель (или школьная администрация)",
CH2="Правила устанавливаются руководством школы, и все следуют им",
CH2="Обращают внимание ученика на недопустимость нарушения Устава (правил) школы",
CH2="От контроля со стороны учителей и администрации",
CH2="Назначают ответственного, который занимается этой проблемой",
CH2="Тем, кто чётко выполняет распоряжения педагогов и школьного руководства",
CH2="В школе чётко соблюдаются правила и всегда понятно, что от тебя требуется",
CH2="Обращаются к взрослому и авторитетному человеку",
CH2="Руководство школы самостоятельно решает, какие кружки и секции открыть",
CH2="Ставят двойку и сообщают родителям",
CH2="Сообщают классному руководителю, чтобы он принял меры",
CH2="Делают то, что попросят педагоги или администрация",
CH2="Классный руководитель (или школьная администрация) решает, как это лучше сделать",
CH2="Сообщать классному руководителю (руководству школы)"
),"1",
IF(OR(CH2="Традиции, сложившиеся в школе обычаи",
CH2="У нас осторожно относятся к любым изменениям, главное – спокойствие и постоянство",
CH2="Это обычное дело, одноклассники сами помирятся",
CH2="Так, как принято (по росту, мальчик – девочка и т. п.)",
CH2="Обычно все выполняют одинаковые задания, отвечают у доски",
CH2="Для таких ситуаций в школе есть проверенные временем решения",
CH2="Традиционные события нашей школы",
CH2="Уважение школьных традиций",
CH2="Призывают несогласных держать свое мнение при себе и не провоцировать конфликт",
CH2="В нашей школе всё стабильно, все стараются избегать любых изменений",
CH2="Участие в традиционных конкурсах и олимпиадах",
CH2="Как к неизбежной проблеме, которая может возникнуть в любом коллективе",
CH2="Типичные задания, к которым все привыкли",
CH2="Те, у кого есть опыт в этом",
CH2="Правила уже существуют долгие годы и остаются неизменными",
CH2="Стараются объяснить, что не надо выделяться",
CH2="От того, насколько в школе хранят традиции",
CH2="Стараются убедить его, что на самом деле всё не так плохо",
CH2="Тем, кто сохраняет и поддерживает сложившиеся традиции",
CH2="У школы богатый опыт, она сохраняет свои лучшие традиции",
CH2="Терпеливо ждут, когда трудности разрешатся сами собой",
CH2="Одни и те же кружки и секции работают из года в год. Как правило, новые не открывают",
CH2="Используют наказания, принятые в школе",
CH2="Не заостряют на этом внимания – такие ситуации случаются и потом сходят на нет",
CH2="Всё как обычно, отдыхают",
CH2="С переменами не спешат, прежде всё хорошенько обдумывают",
CH2="Действовать так, как у нас принято, главное – не выносить сор из избы"
),
"2",
IF(OR(CH2="Коллективные обсуждения, договоренности и решения",
CH2="У нас любят вместе планировать дела и участвовать в общих активностях",
CH2="Касается всех, ведь конфликты отражаются на каждом члене коллектива",
CH2="Чаще всего учитель (классный руководитель) обсуждает этот вопрос с классом",
CH2="Все работают в группах, вместе выполняют задания и показывают совместный результат",
CH2="Конфликт обсуждается в классе, одноклассники и друзья помогают рассудить стороны",
CH2="События, в которых можно участвовать всем вместе и проявлять способности как команда",
CH2="Общительность, готовность сотрудничать с другими людьми и работать в команде",
CH2="Продолжают спор, чтобы прийти к общему решению",
CH2="В нашей школе все работают сообща, делятся друг с другом успехами и неудачами",
CH2="Достижения школьных команд и коллективов",
CH2="Как к общей проблеме всего коллектива",
CH2="Задания, которые можно выполнять вместе с одноклассниками",
CH2="Те, кого выдвинул коллектив",
CH2="Правила принимаются в коллективном обсуждении, когда все согласны с его результатами",
CH2="Обсуждают в классе",
CH2="От того, какие сложились отношения в коллективе",
CH2="Привлекают других учеников или учителей для поддержки",
CH2="Тем, кто с удовольствием работает в команде",
CH2="В школе все стараются понять друг друга и договориться",
CH2="Обсуждают трудности в классе и находят общее решение",
CH2="Опрашивают максимальное количество учеников и/или родителей. Открывают кружки и секции, актуальные для большинства",
CH2="Призывают не отставать от одноклассников",
CH2="Обсуждают ситуацию в коллективе",
CH2="Общаются с одноклассниками/друзьями, что-то делают вместе",
CH2="Классы (коллективы) обсуждают, предлагают общее решение",
CH2="Всем вместе решать проблему"
),
"3","4")))</calculatedColumnFormula>
    </tableColumn>
    <tableColumn id="92" name="Ключ 2-7" dataDxfId="49">
      <calculatedColumnFormula>IF(OR(CI2="Решения и распоряжения школьной администрации",
CI2="У нас реализуют задумки и инициативы классного руководителя и школьной администрации, ответственно относятся к поручениям",
CI2="Дело классного руководителя, который должен поддерживать порядок",
CI2="Так, как скажет учитель (классный руководитель)",
CI2="Все стараются в первую очередь соблюдать дисциплину, слушать учителя",
CI2="К разрешению конфликта привлекается учитель / классный руководитель / завуч / директор",
CI2="События, в которых призывают поучаствовать педагоги и руководство школы",
CI2="Образцовая самодисциплина и следование правилам",
CI2="Стараются убедить этих учеников, что важно согласиться с мнением более авторитетного человека",
CI2="В нашей школе строгая дисциплина, каждый должен соблюдать установленные правила",
CI2="Качественное и точное выполнение распоряжений педагогов и администрации школы",
CI2="Как к проблеме, которая должна решаться руководством",
CI2="Задания, которые учителя считают самыми важными по данной теме",
CI2="Те, кого отправил учитель (или школьная администрация)",
CI2="Правила устанавливаются руководством школы, и все следуют им",
CI2="Обращают внимание ученика на недопустимость нарушения Устава (правил) школы",
CI2="От контроля со стороны учителей и администрации",
CI2="Назначают ответственного, который занимается этой проблемой",
CI2="Тем, кто чётко выполняет распоряжения педагогов и школьного руководства",
CI2="В школе чётко соблюдаются правила и всегда понятно, что от тебя требуется",
CI2="Обращаются к взрослому и авторитетному человеку",
CI2="Руководство школы самостоятельно решает, какие кружки и секции открыть",
CI2="Ставят двойку и сообщают родителям",
CI2="Сообщают классному руководителю, чтобы он принял меры",
CI2="Делают то, что попросят педагоги или администрация",
CI2="Классный руководитель (или школьная администрация) решает, как это лучше сделать",
CI2="Сообщать классному руководителю (руководству школы)"
),"1",
IF(OR(CI2="Традиции, сложившиеся в школе обычаи",
CI2="У нас осторожно относятся к любым изменениям, главное – спокойствие и постоянство",
CI2="Это обычное дело, одноклассники сами помирятся",
CI2="Так, как принято (по росту, мальчик – девочка и т. п.)",
CI2="Обычно все выполняют одинаковые задания, отвечают у доски",
CI2="Для таких ситуаций в школе есть проверенные временем решения",
CI2="Традиционные события нашей школы",
CI2="Уважение школьных традиций",
CI2="Призывают несогласных держать свое мнение при себе и не провоцировать конфликт",
CI2="В нашей школе всё стабильно, все стараются избегать любых изменений",
CI2="Участие в традиционных конкурсах и олимпиадах",
CI2="Как к неизбежной проблеме, которая может возникнуть в любом коллективе",
CI2="Типичные задания, к которым все привыкли",
CI2="Те, у кого есть опыт в этом",
CI2="Правила уже существуют долгие годы и остаются неизменными",
CI2="Стараются объяснить, что не надо выделяться",
CI2="От того, насколько в школе хранят традиции",
CI2="Стараются убедить его, что на самом деле всё не так плохо",
CI2="Тем, кто сохраняет и поддерживает сложившиеся традиции",
CI2="У школы богатый опыт, она сохраняет свои лучшие традиции",
CI2="Терпеливо ждут, когда трудности разрешатся сами собой",
CI2="Одни и те же кружки и секции работают из года в год. Как правило, новые не открывают",
CI2="Используют наказания, принятые в школе",
CI2="Не заостряют на этом внимания – такие ситуации случаются и потом сходят на нет",
CI2="Всё как обычно, отдыхают",
CI2="С переменами не спешат, прежде всё хорошенько обдумывают",
CI2="Действовать так, как у нас принято, главное – не выносить сор из избы"
),
"2",
IF(OR(CI2="Коллективные обсуждения, договоренности и решения",
CI2="У нас любят вместе планировать дела и участвовать в общих активностях",
CI2="Касается всех, ведь конфликты отражаются на каждом члене коллектива",
CI2="Чаще всего учитель (классный руководитель) обсуждает этот вопрос с классом",
CI2="Все работают в группах, вместе выполняют задания и показывают совместный результат",
CI2="Конфликт обсуждается в классе, одноклассники и друзья помогают рассудить стороны",
CI2="События, в которых можно участвовать всем вместе и проявлять способности как команда",
CI2="Общительность, готовность сотрудничать с другими людьми и работать в команде",
CI2="Продолжают спор, чтобы прийти к общему решению",
CI2="В нашей школе все работают сообща, делятся друг с другом успехами и неудачами",
CI2="Достижения школьных команд и коллективов",
CI2="Как к общей проблеме всего коллектива",
CI2="Задания, которые можно выполнять вместе с одноклассниками",
CI2="Те, кого выдвинул коллектив",
CI2="Правила принимаются в коллективном обсуждении, когда все согласны с его результатами",
CI2="Обсуждают в классе",
CI2="От того, какие сложились отношения в коллективе",
CI2="Привлекают других учеников или учителей для поддержки",
CI2="Тем, кто с удовольствием работает в команде",
CI2="В школе все стараются понять друг друга и договориться",
CI2="Обсуждают трудности в классе и находят общее решение",
CI2="Опрашивают максимальное количество учеников и/или родителей. Открывают кружки и секции, актуальные для большинства",
CI2="Призывают не отставать от одноклассников",
CI2="Обсуждают ситуацию в коллективе",
CI2="Общаются с одноклассниками/друзьями, что-то делают вместе",
CI2="Классы (коллективы) обсуждают, предлагают общее решение",
CI2="Всем вместе решать проблему"
),
"3","4")))</calculatedColumnFormula>
    </tableColumn>
    <tableColumn id="93" name="Ключ 2-8" dataDxfId="48">
      <calculatedColumnFormula>IF(OR(CJ2="Решения и распоряжения школьной администрации",
CJ2="У нас реализуют задумки и инициативы классного руководителя и школьной администрации, ответственно относятся к поручениям",
CJ2="Дело классного руководителя, который должен поддерживать порядок",
CJ2="Так, как скажет учитель (классный руководитель)",
CJ2="Все стараются в первую очередь соблюдать дисциплину, слушать учителя",
CJ2="К разрешению конфликта привлекается учитель / классный руководитель / завуч / директор",
CJ2="События, в которых призывают поучаствовать педагоги и руководство школы",
CJ2="Образцовая самодисциплина и следование правилам",
CJ2="Стараются убедить этих учеников, что важно согласиться с мнением более авторитетного человека",
CJ2="В нашей школе строгая дисциплина, каждый должен соблюдать установленные правила",
CJ2="Качественное и точное выполнение распоряжений педагогов и администрации школы",
CJ2="Как к проблеме, которая должна решаться руководством",
CJ2="Задания, которые учителя считают самыми важными по данной теме",
CJ2="Те, кого отправил учитель (или школьная администрация)",
CJ2="Правила устанавливаются руководством школы, и все следуют им",
CJ2="Обращают внимание ученика на недопустимость нарушения Устава (правил) школы",
CJ2="От контроля со стороны учителей и администрации",
CJ2="Назначают ответственного, который занимается этой проблемой",
CJ2="Тем, кто чётко выполняет распоряжения педагогов и школьного руководства",
CJ2="В школе чётко соблюдаются правила и всегда понятно, что от тебя требуется",
CJ2="Обращаются к взрослому и авторитетному человеку",
CJ2="Руководство школы самостоятельно решает, какие кружки и секции открыть",
CJ2="Ставят двойку и сообщают родителям",
CJ2="Сообщают классному руководителю, чтобы он принял меры",
CJ2="Делают то, что попросят педагоги или администрация",
CJ2="Классный руководитель (или школьная администрация) решает, как это лучше сделать",
CJ2="Сообщать классному руководителю (руководству школы)"
),"1",
IF(OR(CJ2="Традиции, сложившиеся в школе обычаи",
CJ2="У нас осторожно относятся к любым изменениям, главное – спокойствие и постоянство",
CJ2="Это обычное дело, одноклассники сами помирятся",
CJ2="Так, как принято (по росту, мальчик – девочка и т. п.)",
CJ2="Обычно все выполняют одинаковые задания, отвечают у доски",
CJ2="Для таких ситуаций в школе есть проверенные временем решения",
CJ2="Традиционные события нашей школы",
CJ2="Уважение школьных традиций",
CJ2="Призывают несогласных держать свое мнение при себе и не провоцировать конфликт",
CJ2="В нашей школе всё стабильно, все стараются избегать любых изменений",
CJ2="Участие в традиционных конкурсах и олимпиадах",
CJ2="Как к неизбежной проблеме, которая может возникнуть в любом коллективе",
CJ2="Типичные задания, к которым все привыкли",
CJ2="Те, у кого есть опыт в этом",
CJ2="Правила уже существуют долгие годы и остаются неизменными",
CJ2="Стараются объяснить, что не надо выделяться",
CJ2="От того, насколько в школе хранят традиции",
CJ2="Стараются убедить его, что на самом деле всё не так плохо",
CJ2="Тем, кто сохраняет и поддерживает сложившиеся традиции",
CJ2="У школы богатый опыт, она сохраняет свои лучшие традиции",
CJ2="Терпеливо ждут, когда трудности разрешатся сами собой",
CJ2="Одни и те же кружки и секции работают из года в год. Как правило, новые не открывают",
CJ2="Используют наказания, принятые в школе",
CJ2="Не заостряют на этом внимания – такие ситуации случаются и потом сходят на нет",
CJ2="Всё как обычно, отдыхают",
CJ2="С переменами не спешат, прежде всё хорошенько обдумывают",
CJ2="Действовать так, как у нас принято, главное – не выносить сор из избы"
),
"2",
IF(OR(CJ2="Коллективные обсуждения, договоренности и решения",
CJ2="У нас любят вместе планировать дела и участвовать в общих активностях",
CJ2="Касается всех, ведь конфликты отражаются на каждом члене коллектива",
CJ2="Чаще всего учитель (классный руководитель) обсуждает этот вопрос с классом",
CJ2="Все работают в группах, вместе выполняют задания и показывают совместный результат",
CJ2="Конфликт обсуждается в классе, одноклассники и друзья помогают рассудить стороны",
CJ2="События, в которых можно участвовать всем вместе и проявлять способности как команда",
CJ2="Общительность, готовность сотрудничать с другими людьми и работать в команде",
CJ2="Продолжают спор, чтобы прийти к общему решению",
CJ2="В нашей школе все работают сообща, делятся друг с другом успехами и неудачами",
CJ2="Достижения школьных команд и коллективов",
CJ2="Как к общей проблеме всего коллектива",
CJ2="Задания, которые можно выполнять вместе с одноклассниками",
CJ2="Те, кого выдвинул коллектив",
CJ2="Правила принимаются в коллективном обсуждении, когда все согласны с его результатами",
CJ2="Обсуждают в классе",
CJ2="От того, какие сложились отношения в коллективе",
CJ2="Привлекают других учеников или учителей для поддержки",
CJ2="Тем, кто с удовольствием работает в команде",
CJ2="В школе все стараются понять друг друга и договориться",
CJ2="Обсуждают трудности в классе и находят общее решение",
CJ2="Опрашивают максимальное количество учеников и/или родителей. Открывают кружки и секции, актуальные для большинства",
CJ2="Призывают не отставать от одноклассников",
CJ2="Обсуждают ситуацию в коллективе",
CJ2="Общаются с одноклассниками/друзьями, что-то делают вместе",
CJ2="Классы (коллективы) обсуждают, предлагают общее решение",
CJ2="Всем вместе решать проблему"
),
"3","4")))</calculatedColumnFormula>
    </tableColumn>
    <tableColumn id="94" name="Ключ 2-9" dataDxfId="47">
      <calculatedColumnFormula>IF(OR(CK2="Решения и распоряжения школьной администрации",
CK2="У нас реализуют задумки и инициативы классного руководителя и школьной администрации, ответственно относятся к поручениям",
CK2="Дело классного руководителя, который должен поддерживать порядок",
CK2="Так, как скажет учитель (классный руководитель)",
CK2="Все стараются в первую очередь соблюдать дисциплину, слушать учителя",
CK2="К разрешению конфликта привлекается учитель / классный руководитель / завуч / директор",
CK2="События, в которых призывают поучаствовать педагоги и руководство школы",
CK2="Образцовая самодисциплина и следование правилам",
CK2="Стараются убедить этих учеников, что важно согласиться с мнением более авторитетного человека",
CK2="В нашей школе строгая дисциплина, каждый должен соблюдать установленные правила",
CK2="Качественное и точное выполнение распоряжений педагогов и администрации школы",
CK2="Как к проблеме, которая должна решаться руководством",
CK2="Задания, которые учителя считают самыми важными по данной теме",
CK2="Те, кого отправил учитель (или школьная администрация)",
CK2="Правила устанавливаются руководством школы, и все следуют им",
CK2="Обращают внимание ученика на недопустимость нарушения Устава (правил) школы",
CK2="От контроля со стороны учителей и администрации",
CK2="Назначают ответственного, который занимается этой проблемой",
CK2="Тем, кто чётко выполняет распоряжения педагогов и школьного руководства",
CK2="В школе чётко соблюдаются правила и всегда понятно, что от тебя требуется",
CK2="Обращаются к взрослому и авторитетному человеку",
CK2="Руководство школы самостоятельно решает, какие кружки и секции открыть",
CK2="Ставят двойку и сообщают родителям",
CK2="Сообщают классному руководителю, чтобы он принял меры",
CK2="Делают то, что попросят педагоги или администрация",
CK2="Классный руководитель (или школьная администрация) решает, как это лучше сделать",
CK2="Сообщать классному руководителю (руководству школы)"
),"1",
IF(OR(CK2="Традиции, сложившиеся в школе обычаи",
CK2="У нас осторожно относятся к любым изменениям, главное – спокойствие и постоянство",
CK2="Это обычное дело, одноклассники сами помирятся",
CK2="Так, как принято (по росту, мальчик – девочка и т. п.)",
CK2="Обычно все выполняют одинаковые задания, отвечают у доски",
CK2="Для таких ситуаций в школе есть проверенные временем решения",
CK2="Традиционные события нашей школы",
CK2="Уважение школьных традиций",
CK2="Призывают несогласных держать свое мнение при себе и не провоцировать конфликт",
CK2="В нашей школе всё стабильно, все стараются избегать любых изменений",
CK2="Участие в традиционных конкурсах и олимпиадах",
CK2="Как к неизбежной проблеме, которая может возникнуть в любом коллективе",
CK2="Типичные задания, к которым все привыкли",
CK2="Те, у кого есть опыт в этом",
CK2="Правила уже существуют долгие годы и остаются неизменными",
CK2="Стараются объяснить, что не надо выделяться",
CK2="От того, насколько в школе хранят традиции",
CK2="Стараются убедить его, что на самом деле всё не так плохо",
CK2="Тем, кто сохраняет и поддерживает сложившиеся традиции",
CK2="У школы богатый опыт, она сохраняет свои лучшие традиции",
CK2="Терпеливо ждут, когда трудности разрешатся сами собой",
CK2="Одни и те же кружки и секции работают из года в год. Как правило, новые не открывают",
CK2="Используют наказания, принятые в школе",
CK2="Не заостряют на этом внимания – такие ситуации случаются и потом сходят на нет",
CK2="Всё как обычно, отдыхают",
CK2="С переменами не спешат, прежде всё хорошенько обдумывают",
CK2="Действовать так, как у нас принято, главное – не выносить сор из избы"
),
"2",
IF(OR(CK2="Коллективные обсуждения, договоренности и решения",
CK2="У нас любят вместе планировать дела и участвовать в общих активностях",
CK2="Касается всех, ведь конфликты отражаются на каждом члене коллектива",
CK2="Чаще всего учитель (классный руководитель) обсуждает этот вопрос с классом",
CK2="Все работают в группах, вместе выполняют задания и показывают совместный результат",
CK2="Конфликт обсуждается в классе, одноклассники и друзья помогают рассудить стороны",
CK2="События, в которых можно участвовать всем вместе и проявлять способности как команда",
CK2="Общительность, готовность сотрудничать с другими людьми и работать в команде",
CK2="Продолжают спор, чтобы прийти к общему решению",
CK2="В нашей школе все работают сообща, делятся друг с другом успехами и неудачами",
CK2="Достижения школьных команд и коллективов",
CK2="Как к общей проблеме всего коллектива",
CK2="Задания, которые можно выполнять вместе с одноклассниками",
CK2="Те, кого выдвинул коллектив",
CK2="Правила принимаются в коллективном обсуждении, когда все согласны с его результатами",
CK2="Обсуждают в классе",
CK2="От того, какие сложились отношения в коллективе",
CK2="Привлекают других учеников или учителей для поддержки",
CK2="Тем, кто с удовольствием работает в команде",
CK2="В школе все стараются понять друг друга и договориться",
CK2="Обсуждают трудности в классе и находят общее решение",
CK2="Опрашивают максимальное количество учеников и/или родителей. Открывают кружки и секции, актуальные для большинства",
CK2="Призывают не отставать от одноклассников",
CK2="Обсуждают ситуацию в коллективе",
CK2="Общаются с одноклассниками/друзьями, что-то делают вместе",
CK2="Классы (коллективы) обсуждают, предлагают общее решение",
CK2="Всем вместе решать проблему"
),
"3","4")))</calculatedColumnFormula>
    </tableColumn>
    <tableColumn id="95" name="Ключ 2-10" dataDxfId="46">
      <calculatedColumnFormula>IF(OR(CL2="Решения и распоряжения школьной администрации",
CL2="У нас реализуют задумки и инициативы классного руководителя и школьной администрации, ответственно относятся к поручениям",
CL2="Дело классного руководителя, который должен поддерживать порядок",
CL2="Так, как скажет учитель (классный руководитель)",
CL2="Все стараются в первую очередь соблюдать дисциплину, слушать учителя",
CL2="К разрешению конфликта привлекается учитель / классный руководитель / завуч / директор",
CL2="События, в которых призывают поучаствовать педагоги и руководство школы",
CL2="Образцовая самодисциплина и следование правилам",
CL2="Стараются убедить этих учеников, что важно согласиться с мнением более авторитетного человека",
CL2="В нашей школе строгая дисциплина, каждый должен соблюдать установленные правила",
CL2="Качественное и точное выполнение распоряжений педагогов и администрации школы",
CL2="Как к проблеме, которая должна решаться руководством",
CL2="Задания, которые учителя считают самыми важными по данной теме",
CL2="Те, кого отправил учитель (или школьная администрация)",
CL2="Правила устанавливаются руководством школы, и все следуют им",
CL2="Обращают внимание ученика на недопустимость нарушения Устава (правил) школы",
CL2="От контроля со стороны учителей и администрации",
CL2="Назначают ответственного, который занимается этой проблемой",
CL2="Тем, кто чётко выполняет распоряжения педагогов и школьного руководства",
CL2="В школе чётко соблюдаются правила и всегда понятно, что от тебя требуется",
CL2="Обращаются к взрослому и авторитетному человеку",
CL2="Руководство школы самостоятельно решает, какие кружки и секции открыть",
CL2="Ставят двойку и сообщают родителям",
CL2="Сообщают классному руководителю, чтобы он принял меры",
CL2="Делают то, что попросят педагоги или администрация",
CL2="Классный руководитель (или школьная администрация) решает, как это лучше сделать",
CL2="Сообщать классному руководителю (руководству школы)"
),"1",
IF(OR(CL2="Традиции, сложившиеся в школе обычаи",
CL2="У нас осторожно относятся к любым изменениям, главное – спокойствие и постоянство",
CL2="Это обычное дело, одноклассники сами помирятся",
CL2="Так, как принято (по росту, мальчик – девочка и т. п.)",
CL2="Обычно все выполняют одинаковые задания, отвечают у доски",
CL2="Для таких ситуаций в школе есть проверенные временем решения",
CL2="Традиционные события нашей школы",
CL2="Уважение школьных традиций",
CL2="Призывают несогласных держать свое мнение при себе и не провоцировать конфликт",
CL2="В нашей школе всё стабильно, все стараются избегать любых изменений",
CL2="Участие в традиционных конкурсах и олимпиадах",
CL2="Как к неизбежной проблеме, которая может возникнуть в любом коллективе",
CL2="Типичные задания, к которым все привыкли",
CL2="Те, у кого есть опыт в этом",
CL2="Правила уже существуют долгие годы и остаются неизменными",
CL2="Стараются объяснить, что не надо выделяться",
CL2="От того, насколько в школе хранят традиции",
CL2="Стараются убедить его, что на самом деле всё не так плохо",
CL2="Тем, кто сохраняет и поддерживает сложившиеся традиции",
CL2="У школы богатый опыт, она сохраняет свои лучшие традиции",
CL2="Терпеливо ждут, когда трудности разрешатся сами собой",
CL2="Одни и те же кружки и секции работают из года в год. Как правило, новые не открывают",
CL2="Используют наказания, принятые в школе",
CL2="Не заостряют на этом внимания – такие ситуации случаются и потом сходят на нет",
CL2="Всё как обычно, отдыхают",
CL2="С переменами не спешат, прежде всё хорошенько обдумывают",
CL2="Действовать так, как у нас принято, главное – не выносить сор из избы"
),
"2",
IF(OR(CL2="Коллективные обсуждения, договоренности и решения",
CL2="У нас любят вместе планировать дела и участвовать в общих активностях",
CL2="Касается всех, ведь конфликты отражаются на каждом члене коллектива",
CL2="Чаще всего учитель (классный руководитель) обсуждает этот вопрос с классом",
CL2="Все работают в группах, вместе выполняют задания и показывают совместный результат",
CL2="Конфликт обсуждается в классе, одноклассники и друзья помогают рассудить стороны",
CL2="События, в которых можно участвовать всем вместе и проявлять способности как команда",
CL2="Общительность, готовность сотрудничать с другими людьми и работать в команде",
CL2="Продолжают спор, чтобы прийти к общему решению",
CL2="В нашей школе все работают сообща, делятся друг с другом успехами и неудачами",
CL2="Достижения школьных команд и коллективов",
CL2="Как к общей проблеме всего коллектива",
CL2="Задания, которые можно выполнять вместе с одноклассниками",
CL2="Те, кого выдвинул коллектив",
CL2="Правила принимаются в коллективном обсуждении, когда все согласны с его результатами",
CL2="Обсуждают в классе",
CL2="От того, какие сложились отношения в коллективе",
CL2="Привлекают других учеников или учителей для поддержки",
CL2="Тем, кто с удовольствием работает в команде",
CL2="В школе все стараются понять друг друга и договориться",
CL2="Обсуждают трудности в классе и находят общее решение",
CL2="Опрашивают максимальное количество учеников и/или родителей. Открывают кружки и секции, актуальные для большинства",
CL2="Призывают не отставать от одноклассников",
CL2="Обсуждают ситуацию в коллективе",
CL2="Общаются с одноклассниками/друзьями, что-то делают вместе",
CL2="Классы (коллективы) обсуждают, предлагают общее решение",
CL2="Всем вместе решать проблему"
),
"3","4")))</calculatedColumnFormula>
    </tableColumn>
    <tableColumn id="96" name="Ключ 2-11" dataDxfId="45">
      <calculatedColumnFormula>IF(OR(CM2="Решения и распоряжения школьной администрации",
CM2="У нас реализуют задумки и инициативы классного руководителя и школьной администрации, ответственно относятся к поручениям",
CM2="Дело классного руководителя, который должен поддерживать порядок",
CM2="Так, как скажет учитель (классный руководитель)",
CM2="Все стараются в первую очередь соблюдать дисциплину, слушать учителя",
CM2="К разрешению конфликта привлекается учитель / классный руководитель / завуч / директор",
CM2="События, в которых призывают поучаствовать педагоги и руководство школы",
CM2="Образцовая самодисциплина и следование правилам",
CM2="Стараются убедить этих учеников, что важно согласиться с мнением более авторитетного человека",
CM2="В нашей школе строгая дисциплина, каждый должен соблюдать установленные правила",
CM2="Качественное и точное выполнение распоряжений педагогов и администрации школы",
CM2="Как к проблеме, которая должна решаться руководством",
CM2="Задания, которые учителя считают самыми важными по данной теме",
CM2="Те, кого отправил учитель (или школьная администрация)",
CM2="Правила устанавливаются руководством школы, и все следуют им",
CM2="Обращают внимание ученика на недопустимость нарушения Устава (правил) школы",
CM2="От контроля со стороны учителей и администрации",
CM2="Назначают ответственного, который занимается этой проблемой",
CM2="Тем, кто чётко выполняет распоряжения педагогов и школьного руководства",
CM2="В школе чётко соблюдаются правила и всегда понятно, что от тебя требуется",
CM2="Обращаются к взрослому и авторитетному человеку",
CM2="Руководство школы самостоятельно решает, какие кружки и секции открыть",
CM2="Ставят двойку и сообщают родителям",
CM2="Сообщают классному руководителю, чтобы он принял меры",
CM2="Делают то, что попросят педагоги или администрация",
CM2="Классный руководитель (или школьная администрация) решает, как это лучше сделать",
CM2="Сообщать классному руководителю (руководству школы)"
),"1",
IF(OR(CM2="Традиции, сложившиеся в школе обычаи",
CM2="У нас осторожно относятся к любым изменениям, главное – спокойствие и постоянство",
CM2="Это обычное дело, одноклассники сами помирятся",
CM2="Так, как принято (по росту, мальчик – девочка и т. п.)",
CM2="Обычно все выполняют одинаковые задания, отвечают у доски",
CM2="Для таких ситуаций в школе есть проверенные временем решения",
CM2="Традиционные события нашей школы",
CM2="Уважение школьных традиций",
CM2="Призывают несогласных держать свое мнение при себе и не провоцировать конфликт",
CM2="В нашей школе всё стабильно, все стараются избегать любых изменений",
CM2="Участие в традиционных конкурсах и олимпиадах",
CM2="Как к неизбежной проблеме, которая может возникнуть в любом коллективе",
CM2="Типичные задания, к которым все привыкли",
CM2="Те, у кого есть опыт в этом",
CM2="Правила уже существуют долгие годы и остаются неизменными",
CM2="Стараются объяснить, что не надо выделяться",
CM2="От того, насколько в школе хранят традиции",
CM2="Стараются убедить его, что на самом деле всё не так плохо",
CM2="Тем, кто сохраняет и поддерживает сложившиеся традиции",
CM2="У школы богатый опыт, она сохраняет свои лучшие традиции",
CM2="Терпеливо ждут, когда трудности разрешатся сами собой",
CM2="Одни и те же кружки и секции работают из года в год. Как правило, новые не открывают",
CM2="Используют наказания, принятые в школе",
CM2="Не заостряют на этом внимания – такие ситуации случаются и потом сходят на нет",
CM2="Всё как обычно, отдыхают",
CM2="С переменами не спешат, прежде всё хорошенько обдумывают",
CM2="Действовать так, как у нас принято, главное – не выносить сор из избы"
),
"2",
IF(OR(CM2="Коллективные обсуждения, договоренности и решения",
CM2="У нас любят вместе планировать дела и участвовать в общих активностях",
CM2="Касается всех, ведь конфликты отражаются на каждом члене коллектива",
CM2="Чаще всего учитель (классный руководитель) обсуждает этот вопрос с классом",
CM2="Все работают в группах, вместе выполняют задания и показывают совместный результат",
CM2="Конфликт обсуждается в классе, одноклассники и друзья помогают рассудить стороны",
CM2="События, в которых можно участвовать всем вместе и проявлять способности как команда",
CM2="Общительность, готовность сотрудничать с другими людьми и работать в команде",
CM2="Продолжают спор, чтобы прийти к общему решению",
CM2="В нашей школе все работают сообща, делятся друг с другом успехами и неудачами",
CM2="Достижения школьных команд и коллективов",
CM2="Как к общей проблеме всего коллектива",
CM2="Задания, которые можно выполнять вместе с одноклассниками",
CM2="Те, кого выдвинул коллектив",
CM2="Правила принимаются в коллективном обсуждении, когда все согласны с его результатами",
CM2="Обсуждают в классе",
CM2="От того, какие сложились отношения в коллективе",
CM2="Привлекают других учеников или учителей для поддержки",
CM2="Тем, кто с удовольствием работает в команде",
CM2="В школе все стараются понять друг друга и договориться",
CM2="Обсуждают трудности в классе и находят общее решение",
CM2="Опрашивают максимальное количество учеников и/или родителей. Открывают кружки и секции, актуальные для большинства",
CM2="Призывают не отставать от одноклассников",
CM2="Обсуждают ситуацию в коллективе",
CM2="Общаются с одноклассниками/друзьями, что-то делают вместе",
CM2="Классы (коллективы) обсуждают, предлагают общее решение",
CM2="Всем вместе решать проблему"
),
"3","4")))</calculatedColumnFormula>
    </tableColumn>
    <tableColumn id="97" name="Ключ 2-12" dataDxfId="44">
      <calculatedColumnFormula>IF(OR(CN2="Решения и распоряжения школьной администрации",
CN2="У нас реализуют задумки и инициативы классного руководителя и школьной администрации, ответственно относятся к поручениям",
CN2="Дело классного руководителя, который должен поддерживать порядок",
CN2="Так, как скажет учитель (классный руководитель)",
CN2="Все стараются в первую очередь соблюдать дисциплину, слушать учителя",
CN2="К разрешению конфликта привлекается учитель / классный руководитель / завуч / директор",
CN2="События, в которых призывают поучаствовать педагоги и руководство школы",
CN2="Образцовая самодисциплина и следование правилам",
CN2="Стараются убедить этих учеников, что важно согласиться с мнением более авторитетного человека",
CN2="В нашей школе строгая дисциплина, каждый должен соблюдать установленные правила",
CN2="Качественное и точное выполнение распоряжений педагогов и администрации школы",
CN2="Как к проблеме, которая должна решаться руководством",
CN2="Задания, которые учителя считают самыми важными по данной теме",
CN2="Те, кого отправил учитель (или школьная администрация)",
CN2="Правила устанавливаются руководством школы, и все следуют им",
CN2="Обращают внимание ученика на недопустимость нарушения Устава (правил) школы",
CN2="От контроля со стороны учителей и администрации",
CN2="Назначают ответственного, который занимается этой проблемой",
CN2="Тем, кто чётко выполняет распоряжения педагогов и школьного руководства",
CN2="В школе чётко соблюдаются правила и всегда понятно, что от тебя требуется",
CN2="Обращаются к взрослому и авторитетному человеку",
CN2="Руководство школы самостоятельно решает, какие кружки и секции открыть",
CN2="Ставят двойку и сообщают родителям",
CN2="Сообщают классному руководителю, чтобы он принял меры",
CN2="Делают то, что попросят педагоги или администрация",
CN2="Классный руководитель (или школьная администрация) решает, как это лучше сделать",
CN2="Сообщать классному руководителю (руководству школы)"
),"1",
IF(OR(CN2="Традиции, сложившиеся в школе обычаи",
CN2="У нас осторожно относятся к любым изменениям, главное – спокойствие и постоянство",
CN2="Это обычное дело, одноклассники сами помирятся",
CN2="Так, как принято (по росту, мальчик – девочка и т. п.)",
CN2="Обычно все выполняют одинаковые задания, отвечают у доски",
CN2="Для таких ситуаций в школе есть проверенные временем решения",
CN2="Традиционные события нашей школы",
CN2="Уважение школьных традиций",
CN2="Призывают несогласных держать свое мнение при себе и не провоцировать конфликт",
CN2="В нашей школе всё стабильно, все стараются избегать любых изменений",
CN2="Участие в традиционных конкурсах и олимпиадах",
CN2="Как к неизбежной проблеме, которая может возникнуть в любом коллективе",
CN2="Типичные задания, к которым все привыкли",
CN2="Те, у кого есть опыт в этом",
CN2="Правила уже существуют долгие годы и остаются неизменными",
CN2="Стараются объяснить, что не надо выделяться",
CN2="От того, насколько в школе хранят традиции",
CN2="Стараются убедить его, что на самом деле всё не так плохо",
CN2="Тем, кто сохраняет и поддерживает сложившиеся традиции",
CN2="У школы богатый опыт, она сохраняет свои лучшие традиции",
CN2="Терпеливо ждут, когда трудности разрешатся сами собой",
CN2="Одни и те же кружки и секции работают из года в год. Как правило, новые не открывают",
CN2="Используют наказания, принятые в школе",
CN2="Не заостряют на этом внимания – такие ситуации случаются и потом сходят на нет",
CN2="Всё как обычно, отдыхают",
CN2="С переменами не спешат, прежде всё хорошенько обдумывают",
CN2="Действовать так, как у нас принято, главное – не выносить сор из избы"
),
"2",
IF(OR(CN2="Коллективные обсуждения, договоренности и решения",
CN2="У нас любят вместе планировать дела и участвовать в общих активностях",
CN2="Касается всех, ведь конфликты отражаются на каждом члене коллектива",
CN2="Чаще всего учитель (классный руководитель) обсуждает этот вопрос с классом",
CN2="Все работают в группах, вместе выполняют задания и показывают совместный результат",
CN2="Конфликт обсуждается в классе, одноклассники и друзья помогают рассудить стороны",
CN2="События, в которых можно участвовать всем вместе и проявлять способности как команда",
CN2="Общительность, готовность сотрудничать с другими людьми и работать в команде",
CN2="Продолжают спор, чтобы прийти к общему решению",
CN2="В нашей школе все работают сообща, делятся друг с другом успехами и неудачами",
CN2="Достижения школьных команд и коллективов",
CN2="Как к общей проблеме всего коллектива",
CN2="Задания, которые можно выполнять вместе с одноклассниками",
CN2="Те, кого выдвинул коллектив",
CN2="Правила принимаются в коллективном обсуждении, когда все согласны с его результатами",
CN2="Обсуждают в классе",
CN2="От того, какие сложились отношения в коллективе",
CN2="Привлекают других учеников или учителей для поддержки",
CN2="Тем, кто с удовольствием работает в команде",
CN2="В школе все стараются понять друг друга и договориться",
CN2="Обсуждают трудности в классе и находят общее решение",
CN2="Опрашивают максимальное количество учеников и/или родителей. Открывают кружки и секции, актуальные для большинства",
CN2="Призывают не отставать от одноклассников",
CN2="Обсуждают ситуацию в коллективе",
CN2="Общаются с одноклассниками/друзьями, что-то делают вместе",
CN2="Классы (коллективы) обсуждают, предлагают общее решение",
CN2="Всем вместе решать проблему"
),
"3","4")))</calculatedColumnFormula>
    </tableColumn>
    <tableColumn id="80" name="Ключ 2-13" dataDxfId="43">
      <calculatedColumnFormula>IF(OR(CO2="Решения и распоряжения школьной администрации",
CO2="У нас реализуют задумки и инициативы классного руководителя и школьной администрации, ответственно относятся к поручениям",
CO2="Дело классного руководителя, который должен поддерживать порядок",
CO2="Так, как скажет учитель (классный руководитель)",
CO2="Все стараются в первую очередь соблюдать дисциплину, слушать учителя",
CO2="К разрешению конфликта привлекается учитель / классный руководитель / завуч / директор",
CO2="События, в которых призывают поучаствовать педагоги и руководство школы",
CO2="Образцовая самодисциплина и следование правилам",
CO2="Стараются убедить этих учеников, что важно согласиться с мнением более авторитетного человека",
CO2="В нашей школе строгая дисциплина, каждый должен соблюдать установленные правила",
CO2="Качественное и точное выполнение распоряжений педагогов и администрации школы",
CO2="Как к проблеме, которая должна решаться руководством",
CO2="Задания, которые учителя считают самыми важными по данной теме",
CO2="Те, кого отправил учитель (или школьная администрация)",
CO2="Правила устанавливаются руководством школы, и все следуют им",
CO2="Обращают внимание ученика на недопустимость нарушения Устава (правил) школы",
CO2="От контроля со стороны учителей и администрации",
CO2="Назначают ответственного, который занимается этой проблемой",
CO2="Тем, кто чётко выполняет распоряжения педагогов и школьного руководства",
CO2="В школе чётко соблюдаются правила и всегда понятно, что от тебя требуется",
CO2="Обращаются к взрослому и авторитетному человеку",
CO2="Руководство школы самостоятельно решает, какие кружки и секции открыть",
CO2="Ставят двойку и сообщают родителям",
CO2="Сообщают классному руководителю, чтобы он принял меры",
CO2="Делают то, что попросят педагоги или администрация",
CO2="Классный руководитель (или школьная администрация) решает, как это лучше сделать",
CO2="Сообщать классному руководителю (руководству школы)"
),"1",
IF(OR(CO2="Традиции, сложившиеся в школе обычаи",
CO2="У нас осторожно относятся к любым изменениям, главное – спокойствие и постоянство",
CO2="Это обычное дело, одноклассники сами помирятся",
CO2="Так, как принято (по росту, мальчик – девочка и т. п.)",
CO2="Обычно все выполняют одинаковые задания, отвечают у доски",
CO2="Для таких ситуаций в школе есть проверенные временем решения",
CO2="Традиционные события нашей школы",
CO2="Уважение школьных традиций",
CO2="Призывают несогласных держать свое мнение при себе и не провоцировать конфликт",
CO2="В нашей школе всё стабильно, все стараются избегать любых изменений",
CO2="Участие в традиционных конкурсах и олимпиадах",
CO2="Как к неизбежной проблеме, которая может возникнуть в любом коллективе",
CO2="Типичные задания, к которым все привыкли",
CO2="Те, у кого есть опыт в этом",
CO2="Правила уже существуют долгие годы и остаются неизменными",
CO2="Стараются объяснить, что не надо выделяться",
CO2="От того, насколько в школе хранят традиции",
CO2="Стараются убедить его, что на самом деле всё не так плохо",
CO2="Тем, кто сохраняет и поддерживает сложившиеся традиции",
CO2="У школы богатый опыт, она сохраняет свои лучшие традиции",
CO2="Терпеливо ждут, когда трудности разрешатся сами собой",
CO2="Одни и те же кружки и секции работают из года в год. Как правило, новые не открывают",
CO2="Используют наказания, принятые в школе",
CO2="Не заостряют на этом внимания – такие ситуации случаются и потом сходят на нет",
CO2="Всё как обычно, отдыхают",
CO2="С переменами не спешат, прежде всё хорошенько обдумывают",
CO2="Действовать так, как у нас принято, главное – не выносить сор из избы"
),
"2",
IF(OR(CO2="Коллективные обсуждения, договоренности и решения",
CO2="У нас любят вместе планировать дела и участвовать в общих активностях",
CO2="Касается всех, ведь конфликты отражаются на каждом члене коллектива",
CO2="Чаще всего учитель (классный руководитель) обсуждает этот вопрос с классом",
CO2="Все работают в группах, вместе выполняют задания и показывают совместный результат",
CO2="Конфликт обсуждается в классе, одноклассники и друзья помогают рассудить стороны",
CO2="События, в которых можно участвовать всем вместе и проявлять способности как команда",
CO2="Общительность, готовность сотрудничать с другими людьми и работать в команде",
CO2="Продолжают спор, чтобы прийти к общему решению",
CO2="В нашей школе все работают сообща, делятся друг с другом успехами и неудачами",
CO2="Достижения школьных команд и коллективов",
CO2="Как к общей проблеме всего коллектива",
CO2="Задания, которые можно выполнять вместе с одноклассниками",
CO2="Те, кого выдвинул коллектив",
CO2="Правила принимаются в коллективном обсуждении, когда все согласны с его результатами",
CO2="Обсуждают в классе",
CO2="От того, какие сложились отношения в коллективе",
CO2="Привлекают других учеников или учителей для поддержки",
CO2="Тем, кто с удовольствием работает в команде",
CO2="В школе все стараются понять друг друга и договориться",
CO2="Обсуждают трудности в классе и находят общее решение",
CO2="Опрашивают максимальное количество учеников и/или родителей. Открывают кружки и секции, актуальные для большинства",
CO2="Призывают не отставать от одноклассников",
CO2="Обсуждают ситуацию в коллективе",
CO2="Общаются с одноклассниками/друзьями, что-то делают вместе",
CO2="Классы (коллективы) обсуждают, предлагают общее решение",
CO2="Всем вместе решать проблему"
),
"3","4")))</calculatedColumnFormula>
    </tableColumn>
    <tableColumn id="81" name="Ключ 2-14" dataDxfId="42">
      <calculatedColumnFormula>IF(OR(CP2="Решения и распоряжения школьной администрации",
CP2="У нас реализуют задумки и инициативы классного руководителя и школьной администрации, ответственно относятся к поручениям",
CP2="Дело классного руководителя, который должен поддерживать порядок",
CP2="Так, как скажет учитель (классный руководитель)",
CP2="Все стараются в первую очередь соблюдать дисциплину, слушать учителя",
CP2="К разрешению конфликта привлекается учитель / классный руководитель / завуч / директор",
CP2="События, в которых призывают поучаствовать педагоги и руководство школы",
CP2="Образцовая самодисциплина и следование правилам",
CP2="Стараются убедить этих учеников, что важно согласиться с мнением более авторитетного человека",
CP2="В нашей школе строгая дисциплина, каждый должен соблюдать установленные правила",
CP2="Качественное и точное выполнение распоряжений педагогов и администрации школы",
CP2="Как к проблеме, которая должна решаться руководством",
CP2="Задания, которые учителя считают самыми важными по данной теме",
CP2="Те, кого отправил учитель (или школьная администрация)",
CP2="Правила устанавливаются руководством школы, и все следуют им",
CP2="Обращают внимание ученика на недопустимость нарушения Устава (правил) школы",
CP2="От контроля со стороны учителей и администрации",
CP2="Назначают ответственного, который занимается этой проблемой",
CP2="Тем, кто чётко выполняет распоряжения педагогов и школьного руководства",
CP2="В школе чётко соблюдаются правила и всегда понятно, что от тебя требуется",
CP2="Обращаются к взрослому и авторитетному человеку",
CP2="Руководство школы самостоятельно решает, какие кружки и секции открыть",
CP2="Ставят двойку и сообщают родителям",
CP2="Сообщают классному руководителю, чтобы он принял меры",
CP2="Делают то, что попросят педагоги или администрация",
CP2="Классный руководитель (или школьная администрация) решает, как это лучше сделать",
CP2="Сообщать классному руководителю (руководству школы)"
),"1",
IF(OR(CP2="Традиции, сложившиеся в школе обычаи",
CP2="У нас осторожно относятся к любым изменениям, главное – спокойствие и постоянство",
CP2="Это обычное дело, одноклассники сами помирятся",
CP2="Так, как принято (по росту, мальчик – девочка и т. п.)",
CP2="Обычно все выполняют одинаковые задания, отвечают у доски",
CP2="Для таких ситуаций в школе есть проверенные временем решения",
CP2="Традиционные события нашей школы",
CP2="Уважение школьных традиций",
CP2="Призывают несогласных держать свое мнение при себе и не провоцировать конфликт",
CP2="В нашей школе всё стабильно, все стараются избегать любых изменений",
CP2="Участие в традиционных конкурсах и олимпиадах",
CP2="Как к неизбежной проблеме, которая может возникнуть в любом коллективе",
CP2="Типичные задания, к которым все привыкли",
CP2="Те, у кого есть опыт в этом",
CP2="Правила уже существуют долгие годы и остаются неизменными",
CP2="Стараются объяснить, что не надо выделяться",
CP2="От того, насколько в школе хранят традиции",
CP2="Стараются убедить его, что на самом деле всё не так плохо",
CP2="Тем, кто сохраняет и поддерживает сложившиеся традиции",
CP2="У школы богатый опыт, она сохраняет свои лучшие традиции",
CP2="Терпеливо ждут, когда трудности разрешатся сами собой",
CP2="Одни и те же кружки и секции работают из года в год. Как правило, новые не открывают",
CP2="Используют наказания, принятые в школе",
CP2="Не заостряют на этом внимания – такие ситуации случаются и потом сходят на нет",
CP2="Всё как обычно, отдыхают",
CP2="С переменами не спешат, прежде всё хорошенько обдумывают",
CP2="Действовать так, как у нас принято, главное – не выносить сор из избы"
),
"2",
IF(OR(CP2="Коллективные обсуждения, договоренности и решения",
CP2="У нас любят вместе планировать дела и участвовать в общих активностях",
CP2="Касается всех, ведь конфликты отражаются на каждом члене коллектива",
CP2="Чаще всего учитель (классный руководитель) обсуждает этот вопрос с классом",
CP2="Все работают в группах, вместе выполняют задания и показывают совместный результат",
CP2="Конфликт обсуждается в классе, одноклассники и друзья помогают рассудить стороны",
CP2="События, в которых можно участвовать всем вместе и проявлять способности как команда",
CP2="Общительность, готовность сотрудничать с другими людьми и работать в команде",
CP2="Продолжают спор, чтобы прийти к общему решению",
CP2="В нашей школе все работают сообща, делятся друг с другом успехами и неудачами",
CP2="Достижения школьных команд и коллективов",
CP2="Как к общей проблеме всего коллектива",
CP2="Задания, которые можно выполнять вместе с одноклассниками",
CP2="Те, кого выдвинул коллектив",
CP2="Правила принимаются в коллективном обсуждении, когда все согласны с его результатами",
CP2="Обсуждают в классе",
CP2="От того, какие сложились отношения в коллективе",
CP2="Привлекают других учеников или учителей для поддержки",
CP2="Тем, кто с удовольствием работает в команде",
CP2="В школе все стараются понять друг друга и договориться",
CP2="Обсуждают трудности в классе и находят общее решение",
CP2="Опрашивают максимальное количество учеников и/или родителей. Открывают кружки и секции, актуальные для большинства",
CP2="Призывают не отставать от одноклассников",
CP2="Обсуждают ситуацию в коллективе",
CP2="Общаются с одноклассниками/друзьями, что-то делают вместе",
CP2="Классы (коллективы) обсуждают, предлагают общее решение",
CP2="Всем вместе решать проблему"
),
"3","4")))</calculatedColumnFormula>
    </tableColumn>
    <tableColumn id="82" name="Ключ 2-15" dataDxfId="41">
      <calculatedColumnFormula>IF(OR(CQ2="Решения и распоряжения школьной администрации",
CQ2="У нас реализуют задумки и инициативы классного руководителя и школьной администрации, ответственно относятся к поручениям",
CQ2="Дело классного руководителя, который должен поддерживать порядок",
CQ2="Так, как скажет учитель (классный руководитель)",
CQ2="Все стараются в первую очередь соблюдать дисциплину, слушать учителя",
CQ2="К разрешению конфликта привлекается учитель / классный руководитель / завуч / директор",
CQ2="События, в которых призывают поучаствовать педагоги и руководство школы",
CQ2="Образцовая самодисциплина и следование правилам",
CQ2="Стараются убедить этих учеников, что важно согласиться с мнением более авторитетного человека",
CQ2="В нашей школе строгая дисциплина, каждый должен соблюдать установленные правила",
CQ2="Качественное и точное выполнение распоряжений педагогов и администрации школы",
CQ2="Как к проблеме, которая должна решаться руководством",
CQ2="Задания, которые учителя считают самыми важными по данной теме",
CQ2="Те, кого отправил учитель (или школьная администрация)",
CQ2="Правила устанавливаются руководством школы, и все следуют им",
CQ2="Обращают внимание ученика на недопустимость нарушения Устава (правил) школы",
CQ2="От контроля со стороны учителей и администрации",
CQ2="Назначают ответственного, который занимается этой проблемой",
CQ2="Тем, кто чётко выполняет распоряжения педагогов и школьного руководства",
CQ2="В школе чётко соблюдаются правила и всегда понятно, что от тебя требуется",
CQ2="Обращаются к взрослому и авторитетному человеку",
CQ2="Руководство школы самостоятельно решает, какие кружки и секции открыть",
CQ2="Ставят двойку и сообщают родителям",
CQ2="Сообщают классному руководителю, чтобы он принял меры",
CQ2="Делают то, что попросят педагоги или администрация",
CQ2="Классный руководитель (или школьная администрация) решает, как это лучше сделать",
CQ2="Сообщать классному руководителю (руководству школы)"
),"1",
IF(OR(CQ2="Традиции, сложившиеся в школе обычаи",
CQ2="У нас осторожно относятся к любым изменениям, главное – спокойствие и постоянство",
CQ2="Это обычное дело, одноклассники сами помирятся",
CQ2="Так, как принято (по росту, мальчик – девочка и т. п.)",
CQ2="Обычно все выполняют одинаковые задания, отвечают у доски",
CQ2="Для таких ситуаций в школе есть проверенные временем решения",
CQ2="Традиционные события нашей школы",
CQ2="Уважение школьных традиций",
CQ2="Призывают несогласных держать свое мнение при себе и не провоцировать конфликт",
CQ2="В нашей школе всё стабильно, все стараются избегать любых изменений",
CQ2="Участие в традиционных конкурсах и олимпиадах",
CQ2="Как к неизбежной проблеме, которая может возникнуть в любом коллективе",
CQ2="Типичные задания, к которым все привыкли",
CQ2="Те, у кого есть опыт в этом",
CQ2="Правила уже существуют долгие годы и остаются неизменными",
CQ2="Стараются объяснить, что не надо выделяться",
CQ2="От того, насколько в школе хранят традиции",
CQ2="Стараются убедить его, что на самом деле всё не так плохо",
CQ2="Тем, кто сохраняет и поддерживает сложившиеся традиции",
CQ2="У школы богатый опыт, она сохраняет свои лучшие традиции",
CQ2="Терпеливо ждут, когда трудности разрешатся сами собой",
CQ2="Одни и те же кружки и секции работают из года в год. Как правило, новые не открывают",
CQ2="Используют наказания, принятые в школе",
CQ2="Не заостряют на этом внимания – такие ситуации случаются и потом сходят на нет",
CQ2="Всё как обычно, отдыхают",
CQ2="С переменами не спешат, прежде всё хорошенько обдумывают",
CQ2="Действовать так, как у нас принято, главное – не выносить сор из избы"
),
"2",
IF(OR(CQ2="Коллективные обсуждения, договоренности и решения",
CQ2="У нас любят вместе планировать дела и участвовать в общих активностях",
CQ2="Касается всех, ведь конфликты отражаются на каждом члене коллектива",
CQ2="Чаще всего учитель (классный руководитель) обсуждает этот вопрос с классом",
CQ2="Все работают в группах, вместе выполняют задания и показывают совместный результат",
CQ2="Конфликт обсуждается в классе, одноклассники и друзья помогают рассудить стороны",
CQ2="События, в которых можно участвовать всем вместе и проявлять способности как команда",
CQ2="Общительность, готовность сотрудничать с другими людьми и работать в команде",
CQ2="Продолжают спор, чтобы прийти к общему решению",
CQ2="В нашей школе все работают сообща, делятся друг с другом успехами и неудачами",
CQ2="Достижения школьных команд и коллективов",
CQ2="Как к общей проблеме всего коллектива",
CQ2="Задания, которые можно выполнять вместе с одноклассниками",
CQ2="Те, кого выдвинул коллектив",
CQ2="Правила принимаются в коллективном обсуждении, когда все согласны с его результатами",
CQ2="Обсуждают в классе",
CQ2="От того, какие сложились отношения в коллективе",
CQ2="Привлекают других учеников или учителей для поддержки",
CQ2="Тем, кто с удовольствием работает в команде",
CQ2="В школе все стараются понять друг друга и договориться",
CQ2="Обсуждают трудности в классе и находят общее решение",
CQ2="Опрашивают максимальное количество учеников и/или родителей. Открывают кружки и секции, актуальные для большинства",
CQ2="Призывают не отставать от одноклассников",
CQ2="Обсуждают ситуацию в коллективе",
CQ2="Общаются с одноклассниками/друзьями, что-то делают вместе",
CQ2="Классы (коллективы) обсуждают, предлагают общее решение",
CQ2="Всем вместе решать проблему"
),
"3","4")))</calculatedColumnFormula>
    </tableColumn>
    <tableColumn id="83" name="Ключ 2-16" dataDxfId="40">
      <calculatedColumnFormula>IF(OR(CR2="Решения и распоряжения школьной администрации",
CR2="У нас реализуют задумки и инициативы классного руководителя и школьной администрации, ответственно относятся к поручениям",
CR2="Дело классного руководителя, который должен поддерживать порядок",
CR2="Так, как скажет учитель (классный руководитель)",
CR2="Все стараются в первую очередь соблюдать дисциплину, слушать учителя",
CR2="К разрешению конфликта привлекается учитель / классный руководитель / завуч / директор",
CR2="События, в которых призывают поучаствовать педагоги и руководство школы",
CR2="Образцовая самодисциплина и следование правилам",
CR2="Стараются убедить этих учеников, что важно согласиться с мнением более авторитетного человека",
CR2="В нашей школе строгая дисциплина, каждый должен соблюдать установленные правила",
CR2="Качественное и точное выполнение распоряжений педагогов и администрации школы",
CR2="Как к проблеме, которая должна решаться руководством",
CR2="Задания, которые учителя считают самыми важными по данной теме",
CR2="Те, кого отправил учитель (или школьная администрация)",
CR2="Правила устанавливаются руководством школы, и все следуют им",
CR2="Обращают внимание ученика на недопустимость нарушения Устава (правил) школы",
CR2="От контроля со стороны учителей и администрации",
CR2="Назначают ответственного, который занимается этой проблемой",
CR2="Тем, кто чётко выполняет распоряжения педагогов и школьного руководства",
CR2="В школе чётко соблюдаются правила и всегда понятно, что от тебя требуется",
CR2="Обращаются к взрослому и авторитетному человеку",
CR2="Руководство школы самостоятельно решает, какие кружки и секции открыть",
CR2="Ставят двойку и сообщают родителям",
CR2="Сообщают классному руководителю, чтобы он принял меры",
CR2="Делают то, что попросят педагоги или администрация",
CR2="Классный руководитель (или школьная администрация) решает, как это лучше сделать",
CR2="Сообщать классному руководителю (руководству школы)"
),"1",
IF(OR(CR2="Традиции, сложившиеся в школе обычаи",
CR2="У нас осторожно относятся к любым изменениям, главное – спокойствие и постоянство",
CR2="Это обычное дело, одноклассники сами помирятся",
CR2="Так, как принято (по росту, мальчик – девочка и т. п.)",
CR2="Обычно все выполняют одинаковые задания, отвечают у доски",
CR2="Для таких ситуаций в школе есть проверенные временем решения",
CR2="Традиционные события нашей школы",
CR2="Уважение школьных традиций",
CR2="Призывают несогласных держать свое мнение при себе и не провоцировать конфликт",
CR2="В нашей школе всё стабильно, все стараются избегать любых изменений",
CR2="Участие в традиционных конкурсах и олимпиадах",
CR2="Как к неизбежной проблеме, которая может возникнуть в любом коллективе",
CR2="Типичные задания, к которым все привыкли",
CR2="Те, у кого есть опыт в этом",
CR2="Правила уже существуют долгие годы и остаются неизменными",
CR2="Стараются объяснить, что не надо выделяться",
CR2="От того, насколько в школе хранят традиции",
CR2="Стараются убедить его, что на самом деле всё не так плохо",
CR2="Тем, кто сохраняет и поддерживает сложившиеся традиции",
CR2="У школы богатый опыт, она сохраняет свои лучшие традиции",
CR2="Терпеливо ждут, когда трудности разрешатся сами собой",
CR2="Одни и те же кружки и секции работают из года в год. Как правило, новые не открывают",
CR2="Используют наказания, принятые в школе",
CR2="Не заостряют на этом внимания – такие ситуации случаются и потом сходят на нет",
CR2="Всё как обычно, отдыхают",
CR2="С переменами не спешат, прежде всё хорошенько обдумывают",
CR2="Действовать так, как у нас принято, главное – не выносить сор из избы"
),
"2",
IF(OR(CR2="Коллективные обсуждения, договоренности и решения",
CR2="У нас любят вместе планировать дела и участвовать в общих активностях",
CR2="Касается всех, ведь конфликты отражаются на каждом члене коллектива",
CR2="Чаще всего учитель (классный руководитель) обсуждает этот вопрос с классом",
CR2="Все работают в группах, вместе выполняют задания и показывают совместный результат",
CR2="Конфликт обсуждается в классе, одноклассники и друзья помогают рассудить стороны",
CR2="События, в которых можно участвовать всем вместе и проявлять способности как команда",
CR2="Общительность, готовность сотрудничать с другими людьми и работать в команде",
CR2="Продолжают спор, чтобы прийти к общему решению",
CR2="В нашей школе все работают сообща, делятся друг с другом успехами и неудачами",
CR2="Достижения школьных команд и коллективов",
CR2="Как к общей проблеме всего коллектива",
CR2="Задания, которые можно выполнять вместе с одноклассниками",
CR2="Те, кого выдвинул коллектив",
CR2="Правила принимаются в коллективном обсуждении, когда все согласны с его результатами",
CR2="Обсуждают в классе",
CR2="От того, какие сложились отношения в коллективе",
CR2="Привлекают других учеников или учителей для поддержки",
CR2="Тем, кто с удовольствием работает в команде",
CR2="В школе все стараются понять друг друга и договориться",
CR2="Обсуждают трудности в классе и находят общее решение",
CR2="Опрашивают максимальное количество учеников и/или родителей. Открывают кружки и секции, актуальные для большинства",
CR2="Призывают не отставать от одноклассников",
CR2="Обсуждают ситуацию в коллективе",
CR2="Общаются с одноклассниками/друзьями, что-то делают вместе",
CR2="Классы (коллективы) обсуждают, предлагают общее решение",
CR2="Всем вместе решать проблему"
),
"3","4")))</calculatedColumnFormula>
    </tableColumn>
    <tableColumn id="103" name="Ключ 2-17" dataDxfId="39">
      <calculatedColumnFormula>IF(OR(CS2="Решения и распоряжения школьной администрации",
CS2="У нас реализуют задумки и инициативы классного руководителя и школьной администрации, ответственно относятся к поручениям",
CS2="Дело классного руководителя, который должен поддерживать порядок",
CS2="Так, как скажет учитель (классный руководитель)",
CS2="Все стараются в первую очередь соблюдать дисциплину, слушать учителя",
CS2="К разрешению конфликта привлекается учитель / классный руководитель / завуч / директор",
CS2="События, в которых призывают поучаствовать педагоги и руководство школы",
CS2="Образцовая самодисциплина и следование правилам",
CS2="Стараются убедить этих учеников, что важно согласиться с мнением более авторитетного человека",
CS2="В нашей школе строгая дисциплина, каждый должен соблюдать установленные правила",
CS2="Качественное и точное выполнение распоряжений педагогов и администрации школы",
CS2="Как к проблеме, которая должна решаться руководством",
CS2="Задания, которые учителя считают самыми важными по данной теме",
CS2="Те, кого отправил учитель (или школьная администрация)",
CS2="Правила устанавливаются руководством школы, и все следуют им",
CS2="Обращают внимание ученика на недопустимость нарушения Устава (правил) школы",
CS2="От контроля со стороны учителей и администрации",
CS2="Назначают ответственного, который занимается этой проблемой",
CS2="Тем, кто чётко выполняет распоряжения педагогов и школьного руководства",
CS2="В школе чётко соблюдаются правила и всегда понятно, что от тебя требуется",
CS2="Обращаются к взрослому и авторитетному человеку",
CS2="Руководство школы самостоятельно решает, какие кружки и секции открыть",
CS2="Ставят двойку и сообщают родителям",
CS2="Сообщают классному руководителю, чтобы он принял меры",
CS2="Делают то, что попросят педагоги или администрация",
CS2="Классный руководитель (или школьная администрация) решает, как это лучше сделать",
CS2="Сообщать классному руководителю (руководству школы)"
),"1",
IF(OR(CS2="Традиции, сложившиеся в школе обычаи",
CS2="У нас осторожно относятся к любым изменениям, главное – спокойствие и постоянство",
CS2="Это обычное дело, одноклассники сами помирятся",
CS2="Так, как принято (по росту, мальчик – девочка и т. п.)",
CS2="Обычно все выполняют одинаковые задания, отвечают у доски",
CS2="Для таких ситуаций в школе есть проверенные временем решения",
CS2="Традиционные события нашей школы",
CS2="Уважение школьных традиций",
CS2="Призывают несогласных держать свое мнение при себе и не провоцировать конфликт",
CS2="В нашей школе всё стабильно, все стараются избегать любых изменений",
CS2="Участие в традиционных конкурсах и олимпиадах",
CS2="Как к неизбежной проблеме, которая может возникнуть в любом коллективе",
CS2="Типичные задания, к которым все привыкли",
CS2="Те, у кого есть опыт в этом",
CS2="Правила уже существуют долгие годы и остаются неизменными",
CS2="Стараются объяснить, что не надо выделяться",
CS2="От того, насколько в школе хранят традиции",
CS2="Стараются убедить его, что на самом деле всё не так плохо",
CS2="Тем, кто сохраняет и поддерживает сложившиеся традиции",
CS2="У школы богатый опыт, она сохраняет свои лучшие традиции",
CS2="Терпеливо ждут, когда трудности разрешатся сами собой",
CS2="Одни и те же кружки и секции работают из года в год. Как правило, новые не открывают",
CS2="Используют наказания, принятые в школе",
CS2="Не заостряют на этом внимания – такие ситуации случаются и потом сходят на нет",
CS2="Всё как обычно, отдыхают",
CS2="С переменами не спешат, прежде всё хорошенько обдумывают",
CS2="Действовать так, как у нас принято, главное – не выносить сор из избы"
),
"2",
IF(OR(CS2="Коллективные обсуждения, договоренности и решения",
CS2="У нас любят вместе планировать дела и участвовать в общих активностях",
CS2="Касается всех, ведь конфликты отражаются на каждом члене коллектива",
CS2="Чаще всего учитель (классный руководитель) обсуждает этот вопрос с классом",
CS2="Все работают в группах, вместе выполняют задания и показывают совместный результат",
CS2="Конфликт обсуждается в классе, одноклассники и друзья помогают рассудить стороны",
CS2="События, в которых можно участвовать всем вместе и проявлять способности как команда",
CS2="Общительность, готовность сотрудничать с другими людьми и работать в команде",
CS2="Продолжают спор, чтобы прийти к общему решению",
CS2="В нашей школе все работают сообща, делятся друг с другом успехами и неудачами",
CS2="Достижения школьных команд и коллективов",
CS2="Как к общей проблеме всего коллектива",
CS2="Задания, которые можно выполнять вместе с одноклассниками",
CS2="Те, кого выдвинул коллектив",
CS2="Правила принимаются в коллективном обсуждении, когда все согласны с его результатами",
CS2="Обсуждают в классе",
CS2="От того, какие сложились отношения в коллективе",
CS2="Привлекают других учеников или учителей для поддержки",
CS2="Тем, кто с удовольствием работает в команде",
CS2="В школе все стараются понять друг друга и договориться",
CS2="Обсуждают трудности в классе и находят общее решение",
CS2="Опрашивают максимальное количество учеников и/или родителей. Открывают кружки и секции, актуальные для большинства",
CS2="Призывают не отставать от одноклассников",
CS2="Обсуждают ситуацию в коллективе",
CS2="Общаются с одноклассниками/друзьями, что-то делают вместе",
CS2="Классы (коллективы) обсуждают, предлагают общее решение",
CS2="Всем вместе решать проблему"
),
"3","4")))</calculatedColumnFormula>
    </tableColumn>
    <tableColumn id="104" name="Ключ 2-18" dataDxfId="38">
      <calculatedColumnFormula>IF(OR(CT2="Решения и распоряжения школьной администрации",
CT2="У нас реализуют задумки и инициативы классного руководителя и школьной администрации, ответственно относятся к поручениям",
CT2="Дело классного руководителя, который должен поддерживать порядок",
CT2="Так, как скажет учитель (классный руководитель)",
CT2="Все стараются в первую очередь соблюдать дисциплину, слушать учителя",
CT2="К разрешению конфликта привлекается учитель / классный руководитель / завуч / директор",
CT2="События, в которых призывают поучаствовать педагоги и руководство школы",
CT2="Образцовая самодисциплина и следование правилам",
CT2="Стараются убедить этих учеников, что важно согласиться с мнением более авторитетного человека",
CT2="В нашей школе строгая дисциплина, каждый должен соблюдать установленные правила",
CT2="Качественное и точное выполнение распоряжений педагогов и администрации школы",
CT2="Как к проблеме, которая должна решаться руководством",
CT2="Задания, которые учителя считают самыми важными по данной теме",
CT2="Те, кого отправил учитель (или школьная администрация)",
CT2="Правила устанавливаются руководством школы, и все следуют им",
CT2="Обращают внимание ученика на недопустимость нарушения Устава (правил) школы",
CT2="От контроля со стороны учителей и администрации",
CT2="Назначают ответственного, который занимается этой проблемой",
CT2="Тем, кто чётко выполняет распоряжения педагогов и школьного руководства",
CT2="В школе чётко соблюдаются правила и всегда понятно, что от тебя требуется",
CT2="Обращаются к взрослому и авторитетному человеку",
CT2="Руководство школы самостоятельно решает, какие кружки и секции открыть",
CT2="Ставят двойку и сообщают родителям",
CT2="Сообщают классному руководителю, чтобы он принял меры",
CT2="Делают то, что попросят педагоги или администрация",
CT2="Классный руководитель (или школьная администрация) решает, как это лучше сделать",
CT2="Сообщать классному руководителю (руководству школы)"
),"1",
IF(OR(CT2="Традиции, сложившиеся в школе обычаи",
CT2="У нас осторожно относятся к любым изменениям, главное – спокойствие и постоянство",
CT2="Это обычное дело, одноклассники сами помирятся",
CT2="Так, как принято (по росту, мальчик – девочка и т. п.)",
CT2="Обычно все выполняют одинаковые задания, отвечают у доски",
CT2="Для таких ситуаций в школе есть проверенные временем решения",
CT2="Традиционные события нашей школы",
CT2="Уважение школьных традиций",
CT2="Призывают несогласных держать свое мнение при себе и не провоцировать конфликт",
CT2="В нашей школе всё стабильно, все стараются избегать любых изменений",
CT2="Участие в традиционных конкурсах и олимпиадах",
CT2="Как к неизбежной проблеме, которая может возникнуть в любом коллективе",
CT2="Типичные задания, к которым все привыкли",
CT2="Те, у кого есть опыт в этом",
CT2="Правила уже существуют долгие годы и остаются неизменными",
CT2="Стараются объяснить, что не надо выделяться",
CT2="От того, насколько в школе хранят традиции",
CT2="Стараются убедить его, что на самом деле всё не так плохо",
CT2="Тем, кто сохраняет и поддерживает сложившиеся традиции",
CT2="У школы богатый опыт, она сохраняет свои лучшие традиции",
CT2="Терпеливо ждут, когда трудности разрешатся сами собой",
CT2="Одни и те же кружки и секции работают из года в год. Как правило, новые не открывают",
CT2="Используют наказания, принятые в школе",
CT2="Не заостряют на этом внимания – такие ситуации случаются и потом сходят на нет",
CT2="Всё как обычно, отдыхают",
CT2="С переменами не спешат, прежде всё хорошенько обдумывают",
CT2="Действовать так, как у нас принято, главное – не выносить сор из избы"
),
"2",
IF(OR(CT2="Коллективные обсуждения, договоренности и решения",
CT2="У нас любят вместе планировать дела и участвовать в общих активностях",
CT2="Касается всех, ведь конфликты отражаются на каждом члене коллектива",
CT2="Чаще всего учитель (классный руководитель) обсуждает этот вопрос с классом",
CT2="Все работают в группах, вместе выполняют задания и показывают совместный результат",
CT2="Конфликт обсуждается в классе, одноклассники и друзья помогают рассудить стороны",
CT2="События, в которых можно участвовать всем вместе и проявлять способности как команда",
CT2="Общительность, готовность сотрудничать с другими людьми и работать в команде",
CT2="Продолжают спор, чтобы прийти к общему решению",
CT2="В нашей школе все работают сообща, делятся друг с другом успехами и неудачами",
CT2="Достижения школьных команд и коллективов",
CT2="Как к общей проблеме всего коллектива",
CT2="Задания, которые можно выполнять вместе с одноклассниками",
CT2="Те, кого выдвинул коллектив",
CT2="Правила принимаются в коллективном обсуждении, когда все согласны с его результатами",
CT2="Обсуждают в классе",
CT2="От того, какие сложились отношения в коллективе",
CT2="Привлекают других учеников или учителей для поддержки",
CT2="Тем, кто с удовольствием работает в команде",
CT2="В школе все стараются понять друг друга и договориться",
CT2="Обсуждают трудности в классе и находят общее решение",
CT2="Опрашивают максимальное количество учеников и/или родителей. Открывают кружки и секции, актуальные для большинства",
CT2="Призывают не отставать от одноклассников",
CT2="Обсуждают ситуацию в коллективе",
CT2="Общаются с одноклассниками/друзьями, что-то делают вместе",
CT2="Классы (коллективы) обсуждают, предлагают общее решение",
CT2="Всем вместе решать проблему"
),
"3","4")))</calculatedColumnFormula>
    </tableColumn>
    <tableColumn id="105" name="Ключ 2-19" dataDxfId="37">
      <calculatedColumnFormula>IF(OR(CU2="Решения и распоряжения школьной администрации",
CU2="У нас реализуют задумки и инициативы классного руководителя и школьной администрации, ответственно относятся к поручениям",
CU2="Дело классного руководителя, который должен поддерживать порядок",
CU2="Так, как скажет учитель (классный руководитель)",
CU2="Все стараются в первую очередь соблюдать дисциплину, слушать учителя",
CU2="К разрешению конфликта привлекается учитель / классный руководитель / завуч / директор",
CU2="События, в которых призывают поучаствовать педагоги и руководство школы",
CU2="Образцовая самодисциплина и следование правилам",
CU2="Стараются убедить этих учеников, что важно согласиться с мнением более авторитетного человека",
CU2="В нашей школе строгая дисциплина, каждый должен соблюдать установленные правила",
CU2="Качественное и точное выполнение распоряжений педагогов и администрации школы",
CU2="Как к проблеме, которая должна решаться руководством",
CU2="Задания, которые учителя считают самыми важными по данной теме",
CU2="Те, кого отправил учитель (или школьная администрация)",
CU2="Правила устанавливаются руководством школы, и все следуют им",
CU2="Обращают внимание ученика на недопустимость нарушения Устава (правил) школы",
CU2="От контроля со стороны учителей и администрации",
CU2="Назначают ответственного, который занимается этой проблемой",
CU2="Тем, кто чётко выполняет распоряжения педагогов и школьного руководства",
CU2="В школе чётко соблюдаются правила и всегда понятно, что от тебя требуется",
CU2="Обращаются к взрослому и авторитетному человеку",
CU2="Руководство школы самостоятельно решает, какие кружки и секции открыть",
CU2="Ставят двойку и сообщают родителям",
CU2="Сообщают классному руководителю, чтобы он принял меры",
CU2="Делают то, что попросят педагоги или администрация",
CU2="Классный руководитель (или школьная администрация) решает, как это лучше сделать",
CU2="Сообщать классному руководителю (руководству школы)"
),"1",
IF(OR(CU2="Традиции, сложившиеся в школе обычаи",
CU2="У нас осторожно относятся к любым изменениям, главное – спокойствие и постоянство",
CU2="Это обычное дело, одноклассники сами помирятся",
CU2="Так, как принято (по росту, мальчик – девочка и т. п.)",
CU2="Обычно все выполняют одинаковые задания, отвечают у доски",
CU2="Для таких ситуаций в школе есть проверенные временем решения",
CU2="Традиционные события нашей школы",
CU2="Уважение школьных традиций",
CU2="Призывают несогласных держать свое мнение при себе и не провоцировать конфликт",
CU2="В нашей школе всё стабильно, все стараются избегать любых изменений",
CU2="Участие в традиционных конкурсах и олимпиадах",
CU2="Как к неизбежной проблеме, которая может возникнуть в любом коллективе",
CU2="Типичные задания, к которым все привыкли",
CU2="Те, у кого есть опыт в этом",
CU2="Правила уже существуют долгие годы и остаются неизменными",
CU2="Стараются объяснить, что не надо выделяться",
CU2="От того, насколько в школе хранят традиции",
CU2="Стараются убедить его, что на самом деле всё не так плохо",
CU2="Тем, кто сохраняет и поддерживает сложившиеся традиции",
CU2="У школы богатый опыт, она сохраняет свои лучшие традиции",
CU2="Терпеливо ждут, когда трудности разрешатся сами собой",
CU2="Одни и те же кружки и секции работают из года в год. Как правило, новые не открывают",
CU2="Используют наказания, принятые в школе",
CU2="Не заостряют на этом внимания – такие ситуации случаются и потом сходят на нет",
CU2="Всё как обычно, отдыхают",
CU2="С переменами не спешат, прежде всё хорошенько обдумывают",
CU2="Действовать так, как у нас принято, главное – не выносить сор из избы"
),
"2",
IF(OR(CU2="Коллективные обсуждения, договоренности и решения",
CU2="У нас любят вместе планировать дела и участвовать в общих активностях",
CU2="Касается всех, ведь конфликты отражаются на каждом члене коллектива",
CU2="Чаще всего учитель (классный руководитель) обсуждает этот вопрос с классом",
CU2="Все работают в группах, вместе выполняют задания и показывают совместный результат",
CU2="Конфликт обсуждается в классе, одноклассники и друзья помогают рассудить стороны",
CU2="События, в которых можно участвовать всем вместе и проявлять способности как команда",
CU2="Общительность, готовность сотрудничать с другими людьми и работать в команде",
CU2="Продолжают спор, чтобы прийти к общему решению",
CU2="В нашей школе все работают сообща, делятся друг с другом успехами и неудачами",
CU2="Достижения школьных команд и коллективов",
CU2="Как к общей проблеме всего коллектива",
CU2="Задания, которые можно выполнять вместе с одноклассниками",
CU2="Те, кого выдвинул коллектив",
CU2="Правила принимаются в коллективном обсуждении, когда все согласны с его результатами",
CU2="Обсуждают в классе",
CU2="От того, какие сложились отношения в коллективе",
CU2="Привлекают других учеников или учителей для поддержки",
CU2="Тем, кто с удовольствием работает в команде",
CU2="В школе все стараются понять друг друга и договориться",
CU2="Обсуждают трудности в классе и находят общее решение",
CU2="Опрашивают максимальное количество учеников и/или родителей. Открывают кружки и секции, актуальные для большинства",
CU2="Призывают не отставать от одноклассников",
CU2="Обсуждают ситуацию в коллективе",
CU2="Общаются с одноклассниками/друзьями, что-то делают вместе",
CU2="Классы (коллективы) обсуждают, предлагают общее решение",
CU2="Всем вместе решать проблему"
),
"3","4")))</calculatedColumnFormula>
    </tableColumn>
    <tableColumn id="106" name="Ключ 2-20" dataDxfId="36">
      <calculatedColumnFormula>IF(OR(CV2="Решения и распоряжения школьной администрации",
CV2="У нас реализуют задумки и инициативы классного руководителя и школьной администрации, ответственно относятся к поручениям",
CV2="Дело классного руководителя, который должен поддерживать порядок",
CV2="Так, как скажет учитель (классный руководитель)",
CV2="Все стараются в первую очередь соблюдать дисциплину, слушать учителя",
CV2="К разрешению конфликта привлекается учитель / классный руководитель / завуч / директор",
CV2="События, в которых призывают поучаствовать педагоги и руководство школы",
CV2="Образцовая самодисциплина и следование правилам",
CV2="Стараются убедить этих учеников, что важно согласиться с мнением более авторитетного человека",
CV2="В нашей школе строгая дисциплина, каждый должен соблюдать установленные правила",
CV2="Качественное и точное выполнение распоряжений педагогов и администрации школы",
CV2="Как к проблеме, которая должна решаться руководством",
CV2="Задания, которые учителя считают самыми важными по данной теме",
CV2="Те, кого отправил учитель (или школьная администрация)",
CV2="Правила устанавливаются руководством школы, и все следуют им",
CV2="Обращают внимание ученика на недопустимость нарушения Устава (правил) школы",
CV2="От контроля со стороны учителей и администрации",
CV2="Назначают ответственного, который занимается этой проблемой",
CV2="Тем, кто чётко выполняет распоряжения педагогов и школьного руководства",
CV2="В школе чётко соблюдаются правила и всегда понятно, что от тебя требуется",
CV2="Обращаются к взрослому и авторитетному человеку",
CV2="Руководство школы самостоятельно решает, какие кружки и секции открыть",
CV2="Ставят двойку и сообщают родителям",
CV2="Сообщают классному руководителю, чтобы он принял меры",
CV2="Делают то, что попросят педагоги или администрация",
CV2="Классный руководитель (или школьная администрация) решает, как это лучше сделать",
CV2="Сообщать классному руководителю (руководству школы)"
),"1",
IF(OR(CV2="Традиции, сложившиеся в школе обычаи",
CV2="У нас осторожно относятся к любым изменениям, главное – спокойствие и постоянство",
CV2="Это обычное дело, одноклассники сами помирятся",
CV2="Так, как принято (по росту, мальчик – девочка и т. п.)",
CV2="Обычно все выполняют одинаковые задания, отвечают у доски",
CV2="Для таких ситуаций в школе есть проверенные временем решения",
CV2="Традиционные события нашей школы",
CV2="Уважение школьных традиций",
CV2="Призывают несогласных держать свое мнение при себе и не провоцировать конфликт",
CV2="В нашей школе всё стабильно, все стараются избегать любых изменений",
CV2="Участие в традиционных конкурсах и олимпиадах",
CV2="Как к неизбежной проблеме, которая может возникнуть в любом коллективе",
CV2="Типичные задания, к которым все привыкли",
CV2="Те, у кого есть опыт в этом",
CV2="Правила уже существуют долгие годы и остаются неизменными",
CV2="Стараются объяснить, что не надо выделяться",
CV2="От того, насколько в школе хранят традиции",
CV2="Стараются убедить его, что на самом деле всё не так плохо",
CV2="Тем, кто сохраняет и поддерживает сложившиеся традиции",
CV2="У школы богатый опыт, она сохраняет свои лучшие традиции",
CV2="Терпеливо ждут, когда трудности разрешатся сами собой",
CV2="Одни и те же кружки и секции работают из года в год. Как правило, новые не открывают",
CV2="Используют наказания, принятые в школе",
CV2="Не заостряют на этом внимания – такие ситуации случаются и потом сходят на нет",
CV2="Всё как обычно, отдыхают",
CV2="С переменами не спешат, прежде всё хорошенько обдумывают",
CV2="Действовать так, как у нас принято, главное – не выносить сор из избы"
),
"2",
IF(OR(CV2="Коллективные обсуждения, договоренности и решения",
CV2="У нас любят вместе планировать дела и участвовать в общих активностях",
CV2="Касается всех, ведь конфликты отражаются на каждом члене коллектива",
CV2="Чаще всего учитель (классный руководитель) обсуждает этот вопрос с классом",
CV2="Все работают в группах, вместе выполняют задания и показывают совместный результат",
CV2="Конфликт обсуждается в классе, одноклассники и друзья помогают рассудить стороны",
CV2="События, в которых можно участвовать всем вместе и проявлять способности как команда",
CV2="Общительность, готовность сотрудничать с другими людьми и работать в команде",
CV2="Продолжают спор, чтобы прийти к общему решению",
CV2="В нашей школе все работают сообща, делятся друг с другом успехами и неудачами",
CV2="Достижения школьных команд и коллективов",
CV2="Как к общей проблеме всего коллектива",
CV2="Задания, которые можно выполнять вместе с одноклассниками",
CV2="Те, кого выдвинул коллектив",
CV2="Правила принимаются в коллективном обсуждении, когда все согласны с его результатами",
CV2="Обсуждают в классе",
CV2="От того, какие сложились отношения в коллективе",
CV2="Привлекают других учеников или учителей для поддержки",
CV2="Тем, кто с удовольствием работает в команде",
CV2="В школе все стараются понять друг друга и договориться",
CV2="Обсуждают трудности в классе и находят общее решение",
CV2="Опрашивают максимальное количество учеников и/или родителей. Открывают кружки и секции, актуальные для большинства",
CV2="Призывают не отставать от одноклассников",
CV2="Обсуждают ситуацию в коллективе",
CV2="Общаются с одноклассниками/друзьями, что-то делают вместе",
CV2="Классы (коллективы) обсуждают, предлагают общее решение",
CV2="Всем вместе решать проблему"
),
"3","4")))</calculatedColumnFormula>
    </tableColumn>
    <tableColumn id="107" name="Ключ 2-21" dataDxfId="35">
      <calculatedColumnFormula>IF(OR(CW2="Решения и распоряжения школьной администрации",
CW2="У нас реализуют задумки и инициативы классного руководителя и школьной администрации, ответственно относятся к поручениям",
CW2="Дело классного руководителя, который должен поддерживать порядок",
CW2="Так, как скажет учитель (классный руководитель)",
CW2="Все стараются в первую очередь соблюдать дисциплину, слушать учителя",
CW2="К разрешению конфликта привлекается учитель / классный руководитель / завуч / директор",
CW2="События, в которых призывают поучаствовать педагоги и руководство школы",
CW2="Образцовая самодисциплина и следование правилам",
CW2="Стараются убедить этих учеников, что важно согласиться с мнением более авторитетного человека",
CW2="В нашей школе строгая дисциплина, каждый должен соблюдать установленные правила",
CW2="Качественное и точное выполнение распоряжений педагогов и администрации школы",
CW2="Как к проблеме, которая должна решаться руководством",
CW2="Задания, которые учителя считают самыми важными по данной теме",
CW2="Те, кого отправил учитель (или школьная администрация)",
CW2="Правила устанавливаются руководством школы, и все следуют им",
CW2="Обращают внимание ученика на недопустимость нарушения Устава (правил) школы",
CW2="От контроля со стороны учителей и администрации",
CW2="Назначают ответственного, который занимается этой проблемой",
CW2="Тем, кто чётко выполняет распоряжения педагогов и школьного руководства",
CW2="В школе чётко соблюдаются правила и всегда понятно, что от тебя требуется",
CW2="Обращаются к взрослому и авторитетному человеку",
CW2="Руководство школы самостоятельно решает, какие кружки и секции открыть",
CW2="Ставят двойку и сообщают родителям",
CW2="Сообщают классному руководителю, чтобы он принял меры",
CW2="Делают то, что попросят педагоги или администрация",
CW2="Классный руководитель (или школьная администрация) решает, как это лучше сделать",
CW2="Сообщать классному руководителю (руководству школы)"
),"1",
IF(OR(CW2="Традиции, сложившиеся в школе обычаи",
CW2="У нас осторожно относятся к любым изменениям, главное – спокойствие и постоянство",
CW2="Это обычное дело, одноклассники сами помирятся",
CW2="Так, как принято (по росту, мальчик – девочка и т. п.)",
CW2="Обычно все выполняют одинаковые задания, отвечают у доски",
CW2="Для таких ситуаций в школе есть проверенные временем решения",
CW2="Традиционные события нашей школы",
CW2="Уважение школьных традиций",
CW2="Призывают несогласных держать свое мнение при себе и не провоцировать конфликт",
CW2="В нашей школе всё стабильно, все стараются избегать любых изменений",
CW2="Участие в традиционных конкурсах и олимпиадах",
CW2="Как к неизбежной проблеме, которая может возникнуть в любом коллективе",
CW2="Типичные задания, к которым все привыкли",
CW2="Те, у кого есть опыт в этом",
CW2="Правила уже существуют долгие годы и остаются неизменными",
CW2="Стараются объяснить, что не надо выделяться",
CW2="От того, насколько в школе хранят традиции",
CW2="Стараются убедить его, что на самом деле всё не так плохо",
CW2="Тем, кто сохраняет и поддерживает сложившиеся традиции",
CW2="У школы богатый опыт, она сохраняет свои лучшие традиции",
CW2="Терпеливо ждут, когда трудности разрешатся сами собой",
CW2="Одни и те же кружки и секции работают из года в год. Как правило, новые не открывают",
CW2="Используют наказания, принятые в школе",
CW2="Не заостряют на этом внимания – такие ситуации случаются и потом сходят на нет",
CW2="Всё как обычно, отдыхают",
CW2="С переменами не спешат, прежде всё хорошенько обдумывают",
CW2="Действовать так, как у нас принято, главное – не выносить сор из избы"
),
"2",
IF(OR(CW2="Коллективные обсуждения, договоренности и решения",
CW2="У нас любят вместе планировать дела и участвовать в общих активностях",
CW2="Касается всех, ведь конфликты отражаются на каждом члене коллектива",
CW2="Чаще всего учитель (классный руководитель) обсуждает этот вопрос с классом",
CW2="Все работают в группах, вместе выполняют задания и показывают совместный результат",
CW2="Конфликт обсуждается в классе, одноклассники и друзья помогают рассудить стороны",
CW2="События, в которых можно участвовать всем вместе и проявлять способности как команда",
CW2="Общительность, готовность сотрудничать с другими людьми и работать в команде",
CW2="Продолжают спор, чтобы прийти к общему решению",
CW2="В нашей школе все работают сообща, делятся друг с другом успехами и неудачами",
CW2="Достижения школьных команд и коллективов",
CW2="Как к общей проблеме всего коллектива",
CW2="Задания, которые можно выполнять вместе с одноклассниками",
CW2="Те, кого выдвинул коллектив",
CW2="Правила принимаются в коллективном обсуждении, когда все согласны с его результатами",
CW2="Обсуждают в классе",
CW2="От того, какие сложились отношения в коллективе",
CW2="Привлекают других учеников или учителей для поддержки",
CW2="Тем, кто с удовольствием работает в команде",
CW2="В школе все стараются понять друг друга и договориться",
CW2="Обсуждают трудности в классе и находят общее решение",
CW2="Опрашивают максимальное количество учеников и/или родителей. Открывают кружки и секции, актуальные для большинства",
CW2="Призывают не отставать от одноклассников",
CW2="Обсуждают ситуацию в коллективе",
CW2="Общаются с одноклассниками/друзьями, что-то делают вместе",
CW2="Классы (коллективы) обсуждают, предлагают общее решение",
CW2="Всем вместе решать проблему"
),
"3","4")))</calculatedColumnFormula>
    </tableColumn>
    <tableColumn id="98" name="Ключ 2-22" dataDxfId="34">
      <calculatedColumnFormula>IF(OR(CX2="Решения и распоряжения школьной администрации",
CX2="У нас реализуют задумки и инициативы классного руководителя и школьной администрации, ответственно относятся к поручениям",
CX2="Дело классного руководителя, который должен поддерживать порядок",
CX2="Так, как скажет учитель (классный руководитель)",
CX2="Все стараются в первую очередь соблюдать дисциплину, слушать учителя",
CX2="К разрешению конфликта привлекается учитель / классный руководитель / завуч / директор",
CX2="События, в которых призывают поучаствовать педагоги и руководство школы",
CX2="Образцовая самодисциплина и следование правилам",
CX2="Стараются убедить этих учеников, что важно согласиться с мнением более авторитетного человека",
CX2="В нашей школе строгая дисциплина, каждый должен соблюдать установленные правила",
CX2="Качественное и точное выполнение распоряжений педагогов и администрации школы",
CX2="Как к проблеме, которая должна решаться руководством",
CX2="Задания, которые учителя считают самыми важными по данной теме",
CX2="Те, кого отправил учитель (или школьная администрация)",
CX2="Правила устанавливаются руководством школы, и все следуют им",
CX2="Обращают внимание ученика на недопустимость нарушения Устава (правил) школы",
CX2="От контроля со стороны учителей и администрации",
CX2="Назначают ответственного, который занимается этой проблемой",
CX2="Тем, кто чётко выполняет распоряжения педагогов и школьного руководства",
CX2="В школе чётко соблюдаются правила и всегда понятно, что от тебя требуется",
CX2="Обращаются к взрослому и авторитетному человеку",
CX2="Руководство школы самостоятельно решает, какие кружки и секции открыть",
CX2="Ставят двойку и сообщают родителям",
CX2="Сообщают классному руководителю, чтобы он принял меры",
CX2="Делают то, что попросят педагоги или администрация",
CX2="Классный руководитель (или школьная администрация) решает, как это лучше сделать",
CX2="Сообщать классному руководителю (руководству школы)"
),"1",
IF(OR(CX2="Традиции, сложившиеся в школе обычаи",
CX2="У нас осторожно относятся к любым изменениям, главное – спокойствие и постоянство",
CX2="Это обычное дело, одноклассники сами помирятся",
CX2="Так, как принято (по росту, мальчик – девочка и т. п.)",
CX2="Обычно все выполняют одинаковые задания, отвечают у доски",
CX2="Для таких ситуаций в школе есть проверенные временем решения",
CX2="Традиционные события нашей школы",
CX2="Уважение школьных традиций",
CX2="Призывают несогласных держать свое мнение при себе и не провоцировать конфликт",
CX2="В нашей школе всё стабильно, все стараются избегать любых изменений",
CX2="Участие в традиционных конкурсах и олимпиадах",
CX2="Как к неизбежной проблеме, которая может возникнуть в любом коллективе",
CX2="Типичные задания, к которым все привыкли",
CX2="Те, у кого есть опыт в этом",
CX2="Правила уже существуют долгие годы и остаются неизменными",
CX2="Стараются объяснить, что не надо выделяться",
CX2="От того, насколько в школе хранят традиции",
CX2="Стараются убедить его, что на самом деле всё не так плохо",
CX2="Тем, кто сохраняет и поддерживает сложившиеся традиции",
CX2="У школы богатый опыт, она сохраняет свои лучшие традиции",
CX2="Терпеливо ждут, когда трудности разрешатся сами собой",
CX2="Одни и те же кружки и секции работают из года в год. Как правило, новые не открывают",
CX2="Используют наказания, принятые в школе",
CX2="Не заостряют на этом внимания – такие ситуации случаются и потом сходят на нет",
CX2="Всё как обычно, отдыхают",
CX2="С переменами не спешат, прежде всё хорошенько обдумывают",
CX2="Действовать так, как у нас принято, главное – не выносить сор из избы"
),
"2",
IF(OR(CX2="Коллективные обсуждения, договоренности и решения",
CX2="У нас любят вместе планировать дела и участвовать в общих активностях",
CX2="Касается всех, ведь конфликты отражаются на каждом члене коллектива",
CX2="Чаще всего учитель (классный руководитель) обсуждает этот вопрос с классом",
CX2="Все работают в группах, вместе выполняют задания и показывают совместный результат",
CX2="Конфликт обсуждается в классе, одноклассники и друзья помогают рассудить стороны",
CX2="События, в которых можно участвовать всем вместе и проявлять способности как команда",
CX2="Общительность, готовность сотрудничать с другими людьми и работать в команде",
CX2="Продолжают спор, чтобы прийти к общему решению",
CX2="В нашей школе все работают сообща, делятся друг с другом успехами и неудачами",
CX2="Достижения школьных команд и коллективов",
CX2="Как к общей проблеме всего коллектива",
CX2="Задания, которые можно выполнять вместе с одноклассниками",
CX2="Те, кого выдвинул коллектив",
CX2="Правила принимаются в коллективном обсуждении, когда все согласны с его результатами",
CX2="Обсуждают в классе",
CX2="От того, какие сложились отношения в коллективе",
CX2="Привлекают других учеников или учителей для поддержки",
CX2="Тем, кто с удовольствием работает в команде",
CX2="В школе все стараются понять друг друга и договориться",
CX2="Обсуждают трудности в классе и находят общее решение",
CX2="Опрашивают максимальное количество учеников и/или родителей. Открывают кружки и секции, актуальные для большинства",
CX2="Призывают не отставать от одноклассников",
CX2="Обсуждают ситуацию в коллективе",
CX2="Общаются с одноклассниками/друзьями, что-то делают вместе",
CX2="Классы (коллективы) обсуждают, предлагают общее решение",
CX2="Всем вместе решать проблему"
),
"3","4")))</calculatedColumnFormula>
    </tableColumn>
    <tableColumn id="99" name="Ключ 2-23" dataDxfId="33">
      <calculatedColumnFormula>IF(OR(CY2="Решения и распоряжения школьной администрации",
CY2="У нас реализуют задумки и инициативы классного руководителя и школьной администрации, ответственно относятся к поручениям",
CY2="Дело классного руководителя, который должен поддерживать порядок",
CY2="Так, как скажет учитель (классный руководитель)",
CY2="Все стараются в первую очередь соблюдать дисциплину, слушать учителя",
CY2="К разрешению конфликта привлекается учитель / классный руководитель / завуч / директор",
CY2="События, в которых призывают поучаствовать педагоги и руководство школы",
CY2="Образцовая самодисциплина и следование правилам",
CY2="Стараются убедить этих учеников, что важно согласиться с мнением более авторитетного человека",
CY2="В нашей школе строгая дисциплина, каждый должен соблюдать установленные правила",
CY2="Качественное и точное выполнение распоряжений педагогов и администрации школы",
CY2="Как к проблеме, которая должна решаться руководством",
CY2="Задания, которые учителя считают самыми важными по данной теме",
CY2="Те, кого отправил учитель (или школьная администрация)",
CY2="Правила устанавливаются руководством школы, и все следуют им",
CY2="Обращают внимание ученика на недопустимость нарушения Устава (правил) школы",
CY2="От контроля со стороны учителей и администрации",
CY2="Назначают ответственного, который занимается этой проблемой",
CY2="Тем, кто чётко выполняет распоряжения педагогов и школьного руководства",
CY2="В школе чётко соблюдаются правила и всегда понятно, что от тебя требуется",
CY2="Обращаются к взрослому и авторитетному человеку",
CY2="Руководство школы самостоятельно решает, какие кружки и секции открыть",
CY2="Ставят двойку и сообщают родителям",
CY2="Сообщают классному руководителю, чтобы он принял меры",
CY2="Делают то, что попросят педагоги или администрация",
CY2="Классный руководитель (или школьная администрация) решает, как это лучше сделать",
CY2="Сообщать классному руководителю (руководству школы)"
),"1",
IF(OR(CY2="Традиции, сложившиеся в школе обычаи",
CY2="У нас осторожно относятся к любым изменениям, главное – спокойствие и постоянство",
CY2="Это обычное дело, одноклассники сами помирятся",
CY2="Так, как принято (по росту, мальчик – девочка и т. п.)",
CY2="Обычно все выполняют одинаковые задания, отвечают у доски",
CY2="Для таких ситуаций в школе есть проверенные временем решения",
CY2="Традиционные события нашей школы",
CY2="Уважение школьных традиций",
CY2="Призывают несогласных держать свое мнение при себе и не провоцировать конфликт",
CY2="В нашей школе всё стабильно, все стараются избегать любых изменений",
CY2="Участие в традиционных конкурсах и олимпиадах",
CY2="Как к неизбежной проблеме, которая может возникнуть в любом коллективе",
CY2="Типичные задания, к которым все привыкли",
CY2="Те, у кого есть опыт в этом",
CY2="Правила уже существуют долгие годы и остаются неизменными",
CY2="Стараются объяснить, что не надо выделяться",
CY2="От того, насколько в школе хранят традиции",
CY2="Стараются убедить его, что на самом деле всё не так плохо",
CY2="Тем, кто сохраняет и поддерживает сложившиеся традиции",
CY2="У школы богатый опыт, она сохраняет свои лучшие традиции",
CY2="Терпеливо ждут, когда трудности разрешатся сами собой",
CY2="Одни и те же кружки и секции работают из года в год. Как правило, новые не открывают",
CY2="Используют наказания, принятые в школе",
CY2="Не заостряют на этом внимания – такие ситуации случаются и потом сходят на нет",
CY2="Всё как обычно, отдыхают",
CY2="С переменами не спешат, прежде всё хорошенько обдумывают",
CY2="Действовать так, как у нас принято, главное – не выносить сор из избы"
),
"2",
IF(OR(CY2="Коллективные обсуждения, договоренности и решения",
CY2="У нас любят вместе планировать дела и участвовать в общих активностях",
CY2="Касается всех, ведь конфликты отражаются на каждом члене коллектива",
CY2="Чаще всего учитель (классный руководитель) обсуждает этот вопрос с классом",
CY2="Все работают в группах, вместе выполняют задания и показывают совместный результат",
CY2="Конфликт обсуждается в классе, одноклассники и друзья помогают рассудить стороны",
CY2="События, в которых можно участвовать всем вместе и проявлять способности как команда",
CY2="Общительность, готовность сотрудничать с другими людьми и работать в команде",
CY2="Продолжают спор, чтобы прийти к общему решению",
CY2="В нашей школе все работают сообща, делятся друг с другом успехами и неудачами",
CY2="Достижения школьных команд и коллективов",
CY2="Как к общей проблеме всего коллектива",
CY2="Задания, которые можно выполнять вместе с одноклассниками",
CY2="Те, кого выдвинул коллектив",
CY2="Правила принимаются в коллективном обсуждении, когда все согласны с его результатами",
CY2="Обсуждают в классе",
CY2="От того, какие сложились отношения в коллективе",
CY2="Привлекают других учеников или учителей для поддержки",
CY2="Тем, кто с удовольствием работает в команде",
CY2="В школе все стараются понять друг друга и договориться",
CY2="Обсуждают трудности в классе и находят общее решение",
CY2="Опрашивают максимальное количество учеников и/или родителей. Открывают кружки и секции, актуальные для большинства",
CY2="Призывают не отставать от одноклассников",
CY2="Обсуждают ситуацию в коллективе",
CY2="Общаются с одноклассниками/друзьями, что-то делают вместе",
CY2="Классы (коллективы) обсуждают, предлагают общее решение",
CY2="Всем вместе решать проблему"
),
"3","4")))</calculatedColumnFormula>
    </tableColumn>
    <tableColumn id="100" name="Ключ 2-24" dataDxfId="32">
      <calculatedColumnFormula>IF(OR(CZ2="Решения и распоряжения школьной администрации",
CZ2="У нас реализуют задумки и инициативы классного руководителя и школьной администрации, ответственно относятся к поручениям",
CZ2="Дело классного руководителя, который должен поддерживать порядок",
CZ2="Так, как скажет учитель (классный руководитель)",
CZ2="Все стараются в первую очередь соблюдать дисциплину, слушать учителя",
CZ2="К разрешению конфликта привлекается учитель / классный руководитель / завуч / директор",
CZ2="События, в которых призывают поучаствовать педагоги и руководство школы",
CZ2="Образцовая самодисциплина и следование правилам",
CZ2="Стараются убедить этих учеников, что важно согласиться с мнением более авторитетного человека",
CZ2="В нашей школе строгая дисциплина, каждый должен соблюдать установленные правила",
CZ2="Качественное и точное выполнение распоряжений педагогов и администрации школы",
CZ2="Как к проблеме, которая должна решаться руководством",
CZ2="Задания, которые учителя считают самыми важными по данной теме",
CZ2="Те, кого отправил учитель (или школьная администрация)",
CZ2="Правила устанавливаются руководством школы, и все следуют им",
CZ2="Обращают внимание ученика на недопустимость нарушения Устава (правил) школы",
CZ2="От контроля со стороны учителей и администрации",
CZ2="Назначают ответственного, который занимается этой проблемой",
CZ2="Тем, кто чётко выполняет распоряжения педагогов и школьного руководства",
CZ2="В школе чётко соблюдаются правила и всегда понятно, что от тебя требуется",
CZ2="Обращаются к взрослому и авторитетному человеку",
CZ2="Руководство школы самостоятельно решает, какие кружки и секции открыть",
CZ2="Ставят двойку и сообщают родителям",
CZ2="Сообщают классному руководителю, чтобы он принял меры",
CZ2="Делают то, что попросят педагоги или администрация",
CZ2="Классный руководитель (или школьная администрация) решает, как это лучше сделать",
CZ2="Сообщать классному руководителю (руководству школы)"
),"1",
IF(OR(CZ2="Традиции, сложившиеся в школе обычаи",
CZ2="У нас осторожно относятся к любым изменениям, главное – спокойствие и постоянство",
CZ2="Это обычное дело, одноклассники сами помирятся",
CZ2="Так, как принято (по росту, мальчик – девочка и т. п.)",
CZ2="Обычно все выполняют одинаковые задания, отвечают у доски",
CZ2="Для таких ситуаций в школе есть проверенные временем решения",
CZ2="Традиционные события нашей школы",
CZ2="Уважение школьных традиций",
CZ2="Призывают несогласных держать свое мнение при себе и не провоцировать конфликт",
CZ2="В нашей школе всё стабильно, все стараются избегать любых изменений",
CZ2="Участие в традиционных конкурсах и олимпиадах",
CZ2="Как к неизбежной проблеме, которая может возникнуть в любом коллективе",
CZ2="Типичные задания, к которым все привыкли",
CZ2="Те, у кого есть опыт в этом",
CZ2="Правила уже существуют долгие годы и остаются неизменными",
CZ2="Стараются объяснить, что не надо выделяться",
CZ2="От того, насколько в школе хранят традиции",
CZ2="Стараются убедить его, что на самом деле всё не так плохо",
CZ2="Тем, кто сохраняет и поддерживает сложившиеся традиции",
CZ2="У школы богатый опыт, она сохраняет свои лучшие традиции",
CZ2="Терпеливо ждут, когда трудности разрешатся сами собой",
CZ2="Одни и те же кружки и секции работают из года в год. Как правило, новые не открывают",
CZ2="Используют наказания, принятые в школе",
CZ2="Не заостряют на этом внимания – такие ситуации случаются и потом сходят на нет",
CZ2="Всё как обычно, отдыхают",
CZ2="С переменами не спешат, прежде всё хорошенько обдумывают",
CZ2="Действовать так, как у нас принято, главное – не выносить сор из избы"
),
"2",
IF(OR(CZ2="Коллективные обсуждения, договоренности и решения",
CZ2="У нас любят вместе планировать дела и участвовать в общих активностях",
CZ2="Касается всех, ведь конфликты отражаются на каждом члене коллектива",
CZ2="Чаще всего учитель (классный руководитель) обсуждает этот вопрос с классом",
CZ2="Все работают в группах, вместе выполняют задания и показывают совместный результат",
CZ2="Конфликт обсуждается в классе, одноклассники и друзья помогают рассудить стороны",
CZ2="События, в которых можно участвовать всем вместе и проявлять способности как команда",
CZ2="Общительность, готовность сотрудничать с другими людьми и работать в команде",
CZ2="Продолжают спор, чтобы прийти к общему решению",
CZ2="В нашей школе все работают сообща, делятся друг с другом успехами и неудачами",
CZ2="Достижения школьных команд и коллективов",
CZ2="Как к общей проблеме всего коллектива",
CZ2="Задания, которые можно выполнять вместе с одноклассниками",
CZ2="Те, кого выдвинул коллектив",
CZ2="Правила принимаются в коллективном обсуждении, когда все согласны с его результатами",
CZ2="Обсуждают в классе",
CZ2="От того, какие сложились отношения в коллективе",
CZ2="Привлекают других учеников или учителей для поддержки",
CZ2="Тем, кто с удовольствием работает в команде",
CZ2="В школе все стараются понять друг друга и договориться",
CZ2="Обсуждают трудности в классе и находят общее решение",
CZ2="Опрашивают максимальное количество учеников и/или родителей. Открывают кружки и секции, актуальные для большинства",
CZ2="Призывают не отставать от одноклассников",
CZ2="Обсуждают ситуацию в коллективе",
CZ2="Общаются с одноклассниками/друзьями, что-то делают вместе",
CZ2="Классы (коллективы) обсуждают, предлагают общее решение",
CZ2="Всем вместе решать проблему"
),
"3","4")))</calculatedColumnFormula>
    </tableColumn>
    <tableColumn id="101" name="Ключ 2-25" dataDxfId="31">
      <calculatedColumnFormula>IF(OR(DA2="Решения и распоряжения школьной администрации",
DA2="У нас реализуют задумки и инициативы классного руководителя и школьной администрации, ответственно относятся к поручениям",
DA2="Дело классного руководителя, который должен поддерживать порядок",
DA2="Так, как скажет учитель (классный руководитель)",
DA2="Все стараются в первую очередь соблюдать дисциплину, слушать учителя",
DA2="К разрешению конфликта привлекается учитель / классный руководитель / завуч / директор",
DA2="События, в которых призывают поучаствовать педагоги и руководство школы",
DA2="Образцовая самодисциплина и следование правилам",
DA2="Стараются убедить этих учеников, что важно согласиться с мнением более авторитетного человека",
DA2="В нашей школе строгая дисциплина, каждый должен соблюдать установленные правила",
DA2="Качественное и точное выполнение распоряжений педагогов и администрации школы",
DA2="Как к проблеме, которая должна решаться руководством",
DA2="Задания, которые учителя считают самыми важными по данной теме",
DA2="Те, кого отправил учитель (или школьная администрация)",
DA2="Правила устанавливаются руководством школы, и все следуют им",
DA2="Обращают внимание ученика на недопустимость нарушения Устава (правил) школы",
DA2="От контроля со стороны учителей и администрации",
DA2="Назначают ответственного, который занимается этой проблемой",
DA2="Тем, кто чётко выполняет распоряжения педагогов и школьного руководства",
DA2="В школе чётко соблюдаются правила и всегда понятно, что от тебя требуется",
DA2="Обращаются к взрослому и авторитетному человеку",
DA2="Руководство школы самостоятельно решает, какие кружки и секции открыть",
DA2="Ставят двойку и сообщают родителям",
DA2="Сообщают классному руководителю, чтобы он принял меры",
DA2="Делают то, что попросят педагоги или администрация",
DA2="Классный руководитель (или школьная администрация) решает, как это лучше сделать",
DA2="Сообщать классному руководителю (руководству школы)"
),"1",
IF(OR(DA2="Традиции, сложившиеся в школе обычаи",
DA2="У нас осторожно относятся к любым изменениям, главное – спокойствие и постоянство",
DA2="Это обычное дело, одноклассники сами помирятся",
DA2="Так, как принято (по росту, мальчик – девочка и т. п.)",
DA2="Обычно все выполняют одинаковые задания, отвечают у доски",
DA2="Для таких ситуаций в школе есть проверенные временем решения",
DA2="Традиционные события нашей школы",
DA2="Уважение школьных традиций",
DA2="Призывают несогласных держать свое мнение при себе и не провоцировать конфликт",
DA2="В нашей школе всё стабильно, все стараются избегать любых изменений",
DA2="Участие в традиционных конкурсах и олимпиадах",
DA2="Как к неизбежной проблеме, которая может возникнуть в любом коллективе",
DA2="Типичные задания, к которым все привыкли",
DA2="Те, у кого есть опыт в этом",
DA2="Правила уже существуют долгие годы и остаются неизменными",
DA2="Стараются объяснить, что не надо выделяться",
DA2="От того, насколько в школе хранят традиции",
DA2="Стараются убедить его, что на самом деле всё не так плохо",
DA2="Тем, кто сохраняет и поддерживает сложившиеся традиции",
DA2="У школы богатый опыт, она сохраняет свои лучшие традиции",
DA2="Терпеливо ждут, когда трудности разрешатся сами собой",
DA2="Одни и те же кружки и секции работают из года в год. Как правило, новые не открывают",
DA2="Используют наказания, принятые в школе",
DA2="Не заостряют на этом внимания – такие ситуации случаются и потом сходят на нет",
DA2="Всё как обычно, отдыхают",
DA2="С переменами не спешат, прежде всё хорошенько обдумывают",
DA2="Действовать так, как у нас принято, главное – не выносить сор из избы"
),
"2",
IF(OR(DA2="Коллективные обсуждения, договоренности и решения",
DA2="У нас любят вместе планировать дела и участвовать в общих активностях",
DA2="Касается всех, ведь конфликты отражаются на каждом члене коллектива",
DA2="Чаще всего учитель (классный руководитель) обсуждает этот вопрос с классом",
DA2="Все работают в группах, вместе выполняют задания и показывают совместный результат",
DA2="Конфликт обсуждается в классе, одноклассники и друзья помогают рассудить стороны",
DA2="События, в которых можно участвовать всем вместе и проявлять способности как команда",
DA2="Общительность, готовность сотрудничать с другими людьми и работать в команде",
DA2="Продолжают спор, чтобы прийти к общему решению",
DA2="В нашей школе все работают сообща, делятся друг с другом успехами и неудачами",
DA2="Достижения школьных команд и коллективов",
DA2="Как к общей проблеме всего коллектива",
DA2="Задания, которые можно выполнять вместе с одноклассниками",
DA2="Те, кого выдвинул коллектив",
DA2="Правила принимаются в коллективном обсуждении, когда все согласны с его результатами",
DA2="Обсуждают в классе",
DA2="От того, какие сложились отношения в коллективе",
DA2="Привлекают других учеников или учителей для поддержки",
DA2="Тем, кто с удовольствием работает в команде",
DA2="В школе все стараются понять друг друга и договориться",
DA2="Обсуждают трудности в классе и находят общее решение",
DA2="Опрашивают максимальное количество учеников и/или родителей. Открывают кружки и секции, актуальные для большинства",
DA2="Призывают не отставать от одноклассников",
DA2="Обсуждают ситуацию в коллективе",
DA2="Общаются с одноклассниками/друзьями, что-то делают вместе",
DA2="Классы (коллективы) обсуждают, предлагают общее решение",
DA2="Всем вместе решать проблему"
),
"3","4")))</calculatedColumnFormula>
    </tableColumn>
    <tableColumn id="108" name="Ключ 2-26" dataDxfId="30">
      <calculatedColumnFormula>IF(OR(DB2="Решения и распоряжения школьной администрации",
DB2="У нас реализуют задумки и инициативы классного руководителя и школьной администрации, ответственно относятся к поручениям",
DB2="Дело классного руководителя, который должен поддерживать порядок",
DB2="Так, как скажет учитель (классный руководитель)",
DB2="Все стараются в первую очередь соблюдать дисциплину, слушать учителя",
DB2="К разрешению конфликта привлекается учитель / классный руководитель / завуч / директор",
DB2="События, в которых призывают поучаствовать педагоги и руководство школы",
DB2="Образцовая самодисциплина и следование правилам",
DB2="Стараются убедить этих учеников, что важно согласиться с мнением более авторитетного человека",
DB2="В нашей школе строгая дисциплина, каждый должен соблюдать установленные правила",
DB2="Качественное и точное выполнение распоряжений педагогов и администрации школы",
DB2="Как к проблеме, которая должна решаться руководством",
DB2="Задания, которые учителя считают самыми важными по данной теме",
DB2="Те, кого отправил учитель (или школьная администрация)",
DB2="Правила устанавливаются руководством школы, и все следуют им",
DB2="Обращают внимание ученика на недопустимость нарушения Устава (правил) школы",
DB2="От контроля со стороны учителей и администрации",
DB2="Назначают ответственного, который занимается этой проблемой",
DB2="Тем, кто чётко выполняет распоряжения педагогов и школьного руководства",
DB2="В школе чётко соблюдаются правила и всегда понятно, что от тебя требуется",
DB2="Обращаются к взрослому и авторитетному человеку",
DB2="Руководство школы самостоятельно решает, какие кружки и секции открыть",
DB2="Ставят двойку и сообщают родителям",
DB2="Сообщают классному руководителю, чтобы он принял меры",
DB2="Делают то, что попросят педагоги или администрация",
DB2="Классный руководитель (или школьная администрация) решает, как это лучше сделать",
DB2="Сообщать классному руководителю (руководству школы)"
),"1",
IF(OR(DB2="Традиции, сложившиеся в школе обычаи",
DB2="У нас осторожно относятся к любым изменениям, главное – спокойствие и постоянство",
DB2="Это обычное дело, одноклассники сами помирятся",
DB2="Так, как принято (по росту, мальчик – девочка и т. п.)",
DB2="Обычно все выполняют одинаковые задания, отвечают у доски",
DB2="Для таких ситуаций в школе есть проверенные временем решения",
DB2="Традиционные события нашей школы",
DB2="Уважение школьных традиций",
DB2="Призывают несогласных держать свое мнение при себе и не провоцировать конфликт",
DB2="В нашей школе всё стабильно, все стараются избегать любых изменений",
DB2="Участие в традиционных конкурсах и олимпиадах",
DB2="Как к неизбежной проблеме, которая может возникнуть в любом коллективе",
DB2="Типичные задания, к которым все привыкли",
DB2="Те, у кого есть опыт в этом",
DB2="Правила уже существуют долгие годы и остаются неизменными",
DB2="Стараются объяснить, что не надо выделяться",
DB2="От того, насколько в школе хранят традиции",
DB2="Стараются убедить его, что на самом деле всё не так плохо",
DB2="Тем, кто сохраняет и поддерживает сложившиеся традиции",
DB2="У школы богатый опыт, она сохраняет свои лучшие традиции",
DB2="Терпеливо ждут, когда трудности разрешатся сами собой",
DB2="Одни и те же кружки и секции работают из года в год. Как правило, новые не открывают",
DB2="Используют наказания, принятые в школе",
DB2="Не заостряют на этом внимания – такие ситуации случаются и потом сходят на нет",
DB2="Всё как обычно, отдыхают",
DB2="С переменами не спешат, прежде всё хорошенько обдумывают",
DB2="Действовать так, как у нас принято, главное – не выносить сор из избы"
),
"2",
IF(OR(DB2="Коллективные обсуждения, договоренности и решения",
DB2="У нас любят вместе планировать дела и участвовать в общих активностях",
DB2="Касается всех, ведь конфликты отражаются на каждом члене коллектива",
DB2="Чаще всего учитель (классный руководитель) обсуждает этот вопрос с классом",
DB2="Все работают в группах, вместе выполняют задания и показывают совместный результат",
DB2="Конфликт обсуждается в классе, одноклассники и друзья помогают рассудить стороны",
DB2="События, в которых можно участвовать всем вместе и проявлять способности как команда",
DB2="Общительность, готовность сотрудничать с другими людьми и работать в команде",
DB2="Продолжают спор, чтобы прийти к общему решению",
DB2="В нашей школе все работают сообща, делятся друг с другом успехами и неудачами",
DB2="Достижения школьных команд и коллективов",
DB2="Как к общей проблеме всего коллектива",
DB2="Задания, которые можно выполнять вместе с одноклассниками",
DB2="Те, кого выдвинул коллектив",
DB2="Правила принимаются в коллективном обсуждении, когда все согласны с его результатами",
DB2="Обсуждают в классе",
DB2="От того, какие сложились отношения в коллективе",
DB2="Привлекают других учеников или учителей для поддержки",
DB2="Тем, кто с удовольствием работает в команде",
DB2="В школе все стараются понять друг друга и договориться",
DB2="Обсуждают трудности в классе и находят общее решение",
DB2="Опрашивают максимальное количество учеников и/или родителей. Открывают кружки и секции, актуальные для большинства",
DB2="Призывают не отставать от одноклассников",
DB2="Обсуждают ситуацию в коллективе",
DB2="Общаются с одноклассниками/друзьями, что-то делают вместе",
DB2="Классы (коллективы) обсуждают, предлагают общее решение",
DB2="Всем вместе решать проблему"
),
"3","4")))</calculatedColumnFormula>
    </tableColumn>
    <tableColumn id="102" name="Ключ 2-27" dataDxfId="29">
      <calculatedColumnFormula>IF(OR(DC2="Решения и распоряжения школьной администрации",
DC2="У нас реализуют задумки и инициативы классного руководителя и школьной администрации, ответственно относятся к поручениям",
DC2="Дело классного руководителя, который должен поддерживать порядок",
DC2="Так, как скажет учитель (классный руководитель)",
DC2="Все стараются в первую очередь соблюдать дисциплину, слушать учителя",
DC2="К разрешению конфликта привлекается учитель / классный руководитель / завуч / директор",
DC2="События, в которых призывают поучаствовать педагоги и руководство школы",
DC2="Образцовая самодисциплина и следование правилам",
DC2="Стараются убедить этих учеников, что важно согласиться с мнением более авторитетного человека",
DC2="В нашей школе строгая дисциплина, каждый должен соблюдать установленные правила",
DC2="Качественное и точное выполнение распоряжений педагогов и администрации школы",
DC2="Как к проблеме, которая должна решаться руководством",
DC2="Задания, которые учителя считают самыми важными по данной теме",
DC2="Те, кого отправил учитель (или школьная администрация)",
DC2="Правила устанавливаются руководством школы, и все следуют им",
DC2="Обращают внимание ученика на недопустимость нарушения Устава (правил) школы",
DC2="От контроля со стороны учителей и администрации",
DC2="Назначают ответственного, который занимается этой проблемой",
DC2="Тем, кто чётко выполняет распоряжения педагогов и школьного руководства",
DC2="В школе чётко соблюдаются правила и всегда понятно, что от тебя требуется",
DC2="Обращаются к взрослому и авторитетному человеку",
DC2="Руководство школы самостоятельно решает, какие кружки и секции открыть",
DC2="Ставят двойку и сообщают родителям",
DC2="Сообщают классному руководителю, чтобы он принял меры",
DC2="Делают то, что попросят педагоги или администрация",
DC2="Классный руководитель (или школьная администрация) решает, как это лучше сделать",
DC2="Сообщать классному руководителю (руководству школы)"
),"1",
IF(OR(DC2="Традиции, сложившиеся в школе обычаи",
DC2="У нас осторожно относятся к любым изменениям, главное – спокойствие и постоянство",
DC2="Это обычное дело, одноклассники сами помирятся",
DC2="Так, как принято (по росту, мальчик – девочка и т. п.)",
DC2="Обычно все выполняют одинаковые задания, отвечают у доски",
DC2="Для таких ситуаций в школе есть проверенные временем решения",
DC2="Традиционные события нашей школы",
DC2="Уважение школьных традиций",
DC2="Призывают несогласных держать свое мнение при себе и не провоцировать конфликт",
DC2="В нашей школе всё стабильно, все стараются избегать любых изменений",
DC2="Участие в традиционных конкурсах и олимпиадах",
DC2="Как к неизбежной проблеме, которая может возникнуть в любом коллективе",
DC2="Типичные задания, к которым все привыкли",
DC2="Те, у кого есть опыт в этом",
DC2="Правила уже существуют долгие годы и остаются неизменными",
DC2="Стараются объяснить, что не надо выделяться",
DC2="От того, насколько в школе хранят традиции",
DC2="Стараются убедить его, что на самом деле всё не так плохо",
DC2="Тем, кто сохраняет и поддерживает сложившиеся традиции",
DC2="У школы богатый опыт, она сохраняет свои лучшие традиции",
DC2="Терпеливо ждут, когда трудности разрешатся сами собой",
DC2="Одни и те же кружки и секции работают из года в год. Как правило, новые не открывают",
DC2="Используют наказания, принятые в школе",
DC2="Не заостряют на этом внимания – такие ситуации случаются и потом сходят на нет",
DC2="Всё как обычно, отдыхают",
DC2="С переменами не спешат, прежде всё хорошенько обдумывают",
DC2="Действовать так, как у нас принято, главное – не выносить сор из избы"
),
"2",
IF(OR(DC2="Коллективные обсуждения, договоренности и решения",
DC2="У нас любят вместе планировать дела и участвовать в общих активностях",
DC2="Касается всех, ведь конфликты отражаются на каждом члене коллектива",
DC2="Чаще всего учитель (классный руководитель) обсуждает этот вопрос с классом",
DC2="Все работают в группах, вместе выполняют задания и показывают совместный результат",
DC2="Конфликт обсуждается в классе, одноклассники и друзья помогают рассудить стороны",
DC2="События, в которых можно участвовать всем вместе и проявлять способности как команда",
DC2="Общительность, готовность сотрудничать с другими людьми и работать в команде",
DC2="Продолжают спор, чтобы прийти к общему решению",
DC2="В нашей школе все работают сообща, делятся друг с другом успехами и неудачами",
DC2="Достижения школьных команд и коллективов",
DC2="Как к общей проблеме всего коллектива",
DC2="Задания, которые можно выполнять вместе с одноклассниками",
DC2="Те, кого выдвинул коллектив",
DC2="Правила принимаются в коллективном обсуждении, когда все согласны с его результатами",
DC2="Обсуждают в классе",
DC2="От того, какие сложились отношения в коллективе",
DC2="Привлекают других учеников или учителей для поддержки",
DC2="Тем, кто с удовольствием работает в команде",
DC2="В школе все стараются понять друг друга и договориться",
DC2="Обсуждают трудности в классе и находят общее решение",
DC2="Опрашивают максимальное количество учеников и/или родителей. Открывают кружки и секции, актуальные для большинства",
DC2="Призывают не отставать от одноклассников",
DC2="Обсуждают ситуацию в коллективе",
DC2="Общаются с одноклассниками/друзьями, что-то делают вместе",
DC2="Классы (коллективы) обсуждают, предлагают общее решение",
DC2="Всем вместе решать проблему"
),
"3","4")))</calculatedColumnFormula>
    </tableColumn>
    <tableColumn id="84" name="Административный тип — 2" dataDxfId="28">
      <calculatedColumnFormula>COUNTIF(Таблица1[[#This Row],[Ключ 2-1]:[Ключ 2-27]],"Административный тип")</calculatedColumnFormula>
    </tableColumn>
    <tableColumn id="85" name="Традиционалистский тип — 2" dataDxfId="27">
      <calculatedColumnFormula>COUNTIF(Таблица1[[#This Row],[Ключ 2-1]:[Ключ 2-27]],"Традиционалистский тип")</calculatedColumnFormula>
    </tableColumn>
    <tableColumn id="86" name="Коллективистский тип — 2" dataDxfId="26">
      <calculatedColumnFormula>COUNTIF(Таблица1[[#This Row],[Ключ 2-1]:[Ключ 2-27]],"Коллективистский тип")</calculatedColumnFormula>
    </tableColumn>
    <tableColumn id="87" name="Индивидуалистический тип — 2" dataDxfId="25">
      <calculatedColumnFormula>COUNTIF(Таблица1[[#This Row],[Ключ 2-1]:[Ключ 2-27]],"Индивидуалистический тип")</calculatedColumnFormula>
    </tableColumn>
    <tableColumn id="160" name="Выбор: Административный тип – 2" dataDxfId="24">
      <calculatedColumnFormula>COUNTIF(Таблица1[[#This Row],[Ключ 2-1]],"1")+COUNTIF(Таблица1[[#This Row],[Ключ 2-4]],"1")+COUNTIF(Таблица1[[#This Row],[Ключ 2-7]],"1")+COUNTIF(Таблица1[[#This Row],[Ключ 2-10]],"1")+COUNTIF(Таблица1[[#This Row],[Ключ 2-13]],"1")+COUNTIF(Таблица1[[#This Row],[Ключ 2-16]],"1")+COUNTIF(Таблица1[[#This Row],[Ключ 2-19]],"1")+COUNTIF(Таблица1[[#This Row],[Ключ 2-22]],"1")+COUNTIF(Таблица1[[#This Row],[Ключ 2-25]],"1")</calculatedColumnFormula>
    </tableColumn>
    <tableColumn id="161" name="Выбор: Традиционалистский тип – 2" dataDxfId="23">
      <calculatedColumnFormula>COUNTIF(Таблица1[[#This Row],[Ключ 2-1]],"2")+COUNTIF(Таблица1[[#This Row],[Ключ 2-4]],"2")+COUNTIF(Таблица1[[#This Row],[Ключ 2-7]],"2")+COUNTIF(Таблица1[[#This Row],[Ключ 2-10]],"2")+COUNTIF(Таблица1[[#This Row],[Ключ 2-13]],"2")+COUNTIF(Таблица1[[#This Row],[Ключ 2-16]],"2")+COUNTIF(Таблица1[[#This Row],[Ключ 2-19]],"2")+COUNTIF(Таблица1[[#This Row],[Ключ 2-22]],"2")+COUNTIF(Таблица1[[#This Row],[Ключ 2-25]],"2")</calculatedColumnFormula>
    </tableColumn>
    <tableColumn id="162" name="Выбор: Коллективистский тип – 2" dataDxfId="22">
      <calculatedColumnFormula>COUNTIF(Таблица1[[#This Row],[Ключ 2-1]],"3")+COUNTIF(Таблица1[[#This Row],[Ключ 2-4]],"3")+COUNTIF(Таблица1[[#This Row],[Ключ 2-7]],"3")+COUNTIF(Таблица1[[#This Row],[Ключ 2-10]],"3")+COUNTIF(Таблица1[[#This Row],[Ключ 2-13]],"3")+COUNTIF(Таблица1[[#This Row],[Ключ 2-16]],"3")+COUNTIF(Таблица1[[#This Row],[Ключ 2-19]],"3")+COUNTIF(Таблица1[[#This Row],[Ключ 2-22]],"3")+COUNTIF(Таблица1[[#This Row],[Ключ 2-25]],"3")</calculatedColumnFormula>
    </tableColumn>
    <tableColumn id="163" name="Выбор: Индивидуалистический тип – 2" dataDxfId="21">
      <calculatedColumnFormula>COUNTIF(Таблица1[[#This Row],[Ключ 2-1]],"4")+COUNTIF(Таблица1[[#This Row],[Ключ 2-4]],"4")+COUNTIF(Таблица1[[#This Row],[Ключ 2-7]],"4")+COUNTIF(Таблица1[[#This Row],[Ключ 2-10]],"4")+COUNTIF(Таблица1[[#This Row],[Ключ 2-13]],"4")+COUNTIF(Таблица1[[#This Row],[Ключ 2-16]],"4")+COUNTIF(Таблица1[[#This Row],[Ключ 2-19]],"4")+COUNTIF(Таблица1[[#This Row],[Ключ 2-22]],"4")+COUNTIF(Таблица1[[#This Row],[Ключ 2-25]],"4")</calculatedColumnFormula>
    </tableColumn>
    <tableColumn id="156" name="Достижение: Административный тип – 2" dataDxfId="20">
      <calculatedColumnFormula>COUNTIF(Таблица1[[#This Row],[Ключ 2-2]],"1")+COUNTIF(Таблица1[[#This Row],[Ключ 2-5]],"1")+COUNTIF(Таблица1[[#This Row],[Ключ 2-8]],"1")+COUNTIF(Таблица1[[#This Row],[Ключ 2-11]],"1")+COUNTIF(Таблица1[[#This Row],[Ключ 2-14]],"1")+COUNTIF(Таблица1[[#This Row],[Ключ 2-17]],"1")+COUNTIF(Таблица1[[#This Row],[Ключ 2-20]],"1")+COUNTIF(Таблица1[[#This Row],[Ключ 2-23]],"1")+COUNTIF(Таблица1[[#This Row],[Ключ 2-26]],"1")</calculatedColumnFormula>
    </tableColumn>
    <tableColumn id="157" name="Достижение: Традиционалистский тип – 2" dataDxfId="19">
      <calculatedColumnFormula>COUNTIF(Таблица1[[#This Row],[Ключ 2-2]],"2")+COUNTIF(Таблица1[[#This Row],[Ключ 2-5]],"2")+COUNTIF(Таблица1[[#This Row],[Ключ 2-8]],"2")+COUNTIF(Таблица1[[#This Row],[Ключ 2-11]],"2")+COUNTIF(Таблица1[[#This Row],[Ключ 2-14]],"2")+COUNTIF(Таблица1[[#This Row],[Ключ 2-17]],"2")+COUNTIF(Таблица1[[#This Row],[Ключ 2-20]],"2")+COUNTIF(Таблица1[[#This Row],[Ключ 2-23]],"2")+COUNTIF(Таблица1[[#This Row],[Ключ 2-26]],"2")</calculatedColumnFormula>
    </tableColumn>
    <tableColumn id="158" name="Достижение: Коллективистский тип – 2" dataDxfId="18">
      <calculatedColumnFormula>COUNTIF(Таблица1[[#This Row],[Ключ 2-2]],"3")+COUNTIF(Таблица1[[#This Row],[Ключ 2-5]],"3")+COUNTIF(Таблица1[[#This Row],[Ключ 2-8]],"3")+COUNTIF(Таблица1[[#This Row],[Ключ 2-11]],"3")+COUNTIF(Таблица1[[#This Row],[Ключ 2-14]],"3")+COUNTIF(Таблица1[[#This Row],[Ключ 2-17]],"3")+COUNTIF(Таблица1[[#This Row],[Ключ 2-20]],"3")+COUNTIF(Таблица1[[#This Row],[Ключ 2-23]],"3")+COUNTIF(Таблица1[[#This Row],[Ключ 2-26]],"3")</calculatedColumnFormula>
    </tableColumn>
    <tableColumn id="159" name="Достижение: Индивидуалистический тип – 2" dataDxfId="17">
      <calculatedColumnFormula>COUNTIF(Таблица1[[#This Row],[Ключ 2-2]],"4")+COUNTIF(Таблица1[[#This Row],[Ключ 2-5]],"4")+COUNTIF(Таблица1[[#This Row],[Ключ 2-8]],"4")+COUNTIF(Таблица1[[#This Row],[Ключ 2-11]],"4")+COUNTIF(Таблица1[[#This Row],[Ключ 2-14]],"4")+COUNTIF(Таблица1[[#This Row],[Ключ 2-17]],"4")+COUNTIF(Таблица1[[#This Row],[Ключ 2-20]],"4")+COUNTIF(Таблица1[[#This Row],[Ключ 2-23]],"4")+COUNTIF(Таблица1[[#This Row],[Ключ 2-26]],"4")</calculatedColumnFormula>
    </tableColumn>
    <tableColumn id="152" name="Жизнестойкость: Административный тип – 2" dataDxfId="16">
      <calculatedColumnFormula>COUNTIF(Таблица1[[#This Row],[Ключ 2-3]],"1")+COUNTIF(Таблица1[[#This Row],[Ключ 2-6]],"1")+COUNTIF(Таблица1[[#This Row],[Ключ 2-9]],"1")+COUNTIF(Таблица1[[#This Row],[Ключ 2-12]],"1")+COUNTIF(Таблица1[[#This Row],[Ключ 2-15]],"1")+COUNTIF(Таблица1[[#This Row],[Ключ 2-18]],"1")+COUNTIF(Таблица1[[#This Row],[Ключ 2-21]],"1")+COUNTIF(Таблица1[[#This Row],[Ключ 2-24]],"1")+COUNTIF(Таблица1[[#This Row],[Ключ 2-27]],"1")</calculatedColumnFormula>
    </tableColumn>
    <tableColumn id="153" name="Жизнестойкость: Традиционалистский тип – 2" dataDxfId="15">
      <calculatedColumnFormula>COUNTIF(Таблица1[[#This Row],[Ключ 2-3]],"2")+COUNTIF(Таблица1[[#This Row],[Ключ 2-6]],"2")+COUNTIF(Таблица1[[#This Row],[Ключ 2-9]],"2")+COUNTIF(Таблица1[[#This Row],[Ключ 2-12]],"2")+COUNTIF(Таблица1[[#This Row],[Ключ 2-15]],"2")+COUNTIF(Таблица1[[#This Row],[Ключ 2-18]],"2")+COUNTIF(Таблица1[[#This Row],[Ключ 2-21]],"2")+COUNTIF(Таблица1[[#This Row],[Ключ 2-24]],"2")+COUNTIF(Таблица1[[#This Row],[Ключ 2-27]],"2")</calculatedColumnFormula>
    </tableColumn>
    <tableColumn id="154" name="Жизнестойкость: Коллективистский тип – 2" dataDxfId="14">
      <calculatedColumnFormula>COUNTIF(Таблица1[[#This Row],[Ключ 2-3]],"3")+COUNTIF(Таблица1[[#This Row],[Ключ 2-6]],"3")+COUNTIF(Таблица1[[#This Row],[Ключ 2-9]],"3")+COUNTIF(Таблица1[[#This Row],[Ключ 2-12]],"3")+COUNTIF(Таблица1[[#This Row],[Ключ 2-15]],"3")+COUNTIF(Таблица1[[#This Row],[Ключ 2-18]],"3")+COUNTIF(Таблица1[[#This Row],[Ключ 2-21]],"3")+COUNTIF(Таблица1[[#This Row],[Ключ 2-24]],"3")+COUNTIF(Таблица1[[#This Row],[Ключ 2-27]],"3")</calculatedColumnFormula>
    </tableColumn>
    <tableColumn id="155" name="Жизнестойкость: Индивидуалистический тип – 2" dataDxfId="13">
      <calculatedColumnFormula>COUNTIF(Таблица1[[#This Row],[Ключ 2-3]],"4")+COUNTIF(Таблица1[[#This Row],[Ключ 2-6]],"4")+COUNTIF(Таблица1[[#This Row],[Ключ 2-9]],"4")+COUNTIF(Таблица1[[#This Row],[Ключ 2-12]],"4")+COUNTIF(Таблица1[[#This Row],[Ключ 2-15]],"4")+COUNTIF(Таблица1[[#This Row],[Ключ 2-18]],"4")+COUNTIF(Таблица1[[#This Row],[Ключ 2-21]],"4")+COUNTIF(Таблица1[[#This Row],[Ключ 2-24]],"4")+COUNTIF(Таблица1[[#This Row],[Ключ 2-27]],"4")</calculatedColumnFormula>
    </tableColumn>
    <tableColumn id="65" name="1. Ваш пол (Одиночный выбор)" dataDxfId="12"/>
    <tableColumn id="66" name="2. Кем вы приходитесь ребенку? (Одиночный выбор)" dataDxfId="11"/>
    <tableColumn id="67" name="3. Сколько вам лет? (Одиночный выбор)" dataDxfId="10"/>
    <tableColumn id="68" name="В начальной школе (1–4-е классы)" dataDxfId="9"/>
    <tableColumn id="69" name="В 5–6-м классе" dataDxfId="8"/>
    <tableColumn id="70" name="В 7-м классе" dataDxfId="7"/>
    <tableColumn id="71" name="В 8-м классе" dataDxfId="6"/>
    <tableColumn id="72" name="В 9-м классе" dataDxfId="5"/>
    <tableColumn id="73" name="В 10-м классе" dataDxfId="4"/>
    <tableColumn id="74" name="В 11-м классе" dataDxfId="3"/>
    <tableColumn id="75" name="5. С какого класса ваш ребенок учится в этой школе? (Одиночный выбор)" dataDxfId="2"/>
  </tableColumns>
  <tableStyleInfo name="TableStyleLight16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3.xml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Relationship Id="rId6" Type="http://schemas.microsoft.com/office/2007/relationships/slicer" Target="../slicers/slicer1.xml"/><Relationship Id="rId5" Type="http://schemas.openxmlformats.org/officeDocument/2006/relationships/drawing" Target="../drawings/drawing1.xm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drawing" Target="../drawings/drawing2.xml"/><Relationship Id="rId3" Type="http://schemas.openxmlformats.org/officeDocument/2006/relationships/pivotTable" Target="../pivotTables/pivotTable6.xml"/><Relationship Id="rId7" Type="http://schemas.openxmlformats.org/officeDocument/2006/relationships/printerSettings" Target="../printerSettings/printerSettings3.bin"/><Relationship Id="rId2" Type="http://schemas.openxmlformats.org/officeDocument/2006/relationships/pivotTable" Target="../pivotTables/pivotTable5.xml"/><Relationship Id="rId1" Type="http://schemas.openxmlformats.org/officeDocument/2006/relationships/pivotTable" Target="../pivotTables/pivotTable4.xml"/><Relationship Id="rId6" Type="http://schemas.openxmlformats.org/officeDocument/2006/relationships/pivotTable" Target="../pivotTables/pivotTable9.xml"/><Relationship Id="rId5" Type="http://schemas.openxmlformats.org/officeDocument/2006/relationships/pivotTable" Target="../pivotTables/pivotTable8.xml"/><Relationship Id="rId4" Type="http://schemas.openxmlformats.org/officeDocument/2006/relationships/pivotTable" Target="../pivotTables/pivotTable7.xml"/><Relationship Id="rId9" Type="http://schemas.microsoft.com/office/2007/relationships/slicer" Target="../slicers/slicer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E6"/>
  <sheetViews>
    <sheetView zoomScale="70" zoomScaleNormal="70" workbookViewId="0">
      <selection activeCell="J2" sqref="J2"/>
    </sheetView>
  </sheetViews>
  <sheetFormatPr defaultRowHeight="15.75" x14ac:dyDescent="0.25"/>
  <cols>
    <col min="1" max="3" width="10.375" style="9" customWidth="1"/>
    <col min="4" max="5" width="10.375" style="9" hidden="1" customWidth="1"/>
    <col min="6" max="6" width="6" style="9" customWidth="1"/>
    <col min="7" max="9" width="10.375" style="9" hidden="1" customWidth="1"/>
    <col min="10" max="10" width="21.5" style="9" customWidth="1"/>
    <col min="11" max="152" width="12.625" style="9" customWidth="1"/>
    <col min="153" max="16384" width="9" style="9"/>
  </cols>
  <sheetData>
    <row r="1" spans="1:161" x14ac:dyDescent="0.25">
      <c r="A1" s="9" t="s">
        <v>193</v>
      </c>
      <c r="B1" s="9" t="s">
        <v>194</v>
      </c>
      <c r="C1" s="9" t="s">
        <v>195</v>
      </c>
      <c r="D1" s="9" t="s">
        <v>196</v>
      </c>
      <c r="E1" s="9" t="s">
        <v>197</v>
      </c>
      <c r="F1" s="29" t="s">
        <v>320</v>
      </c>
      <c r="G1" s="9" t="s">
        <v>198</v>
      </c>
      <c r="H1" s="9" t="s">
        <v>199</v>
      </c>
      <c r="I1" s="9" t="s">
        <v>200</v>
      </c>
      <c r="J1" s="15" t="s">
        <v>0</v>
      </c>
      <c r="K1" s="10" t="s">
        <v>1</v>
      </c>
      <c r="L1" s="10" t="s">
        <v>2</v>
      </c>
      <c r="M1" s="10" t="s">
        <v>3</v>
      </c>
      <c r="N1" s="10" t="s">
        <v>4</v>
      </c>
      <c r="O1" s="10" t="s">
        <v>5</v>
      </c>
      <c r="P1" s="10" t="s">
        <v>6</v>
      </c>
      <c r="Q1" s="10" t="s">
        <v>7</v>
      </c>
      <c r="R1" s="10" t="s">
        <v>8</v>
      </c>
      <c r="S1" s="10" t="s">
        <v>9</v>
      </c>
      <c r="T1" s="10" t="s">
        <v>10</v>
      </c>
      <c r="U1" s="10" t="s">
        <v>11</v>
      </c>
      <c r="V1" s="10" t="s">
        <v>12</v>
      </c>
      <c r="W1" s="10" t="s">
        <v>13</v>
      </c>
      <c r="X1" s="10" t="s">
        <v>14</v>
      </c>
      <c r="Y1" s="10" t="s">
        <v>15</v>
      </c>
      <c r="Z1" s="10" t="s">
        <v>16</v>
      </c>
      <c r="AA1" s="10" t="s">
        <v>17</v>
      </c>
      <c r="AB1" s="10" t="s">
        <v>18</v>
      </c>
      <c r="AC1" s="10" t="s">
        <v>19</v>
      </c>
      <c r="AD1" s="10" t="s">
        <v>20</v>
      </c>
      <c r="AE1" s="10" t="s">
        <v>21</v>
      </c>
      <c r="AF1" s="10" t="s">
        <v>22</v>
      </c>
      <c r="AG1" s="10" t="s">
        <v>23</v>
      </c>
      <c r="AH1" s="10" t="s">
        <v>24</v>
      </c>
      <c r="AI1" s="10" t="s">
        <v>25</v>
      </c>
      <c r="AJ1" s="10" t="s">
        <v>26</v>
      </c>
      <c r="AK1" s="10" t="s">
        <v>27</v>
      </c>
      <c r="AL1" s="5" t="s">
        <v>228</v>
      </c>
      <c r="AM1" s="5" t="s">
        <v>229</v>
      </c>
      <c r="AN1" s="5" t="s">
        <v>230</v>
      </c>
      <c r="AO1" s="5" t="s">
        <v>231</v>
      </c>
      <c r="AP1" s="5" t="s">
        <v>232</v>
      </c>
      <c r="AQ1" s="5" t="s">
        <v>233</v>
      </c>
      <c r="AR1" s="5" t="s">
        <v>234</v>
      </c>
      <c r="AS1" s="5" t="s">
        <v>235</v>
      </c>
      <c r="AT1" s="5" t="s">
        <v>236</v>
      </c>
      <c r="AU1" s="5" t="s">
        <v>237</v>
      </c>
      <c r="AV1" s="5" t="s">
        <v>238</v>
      </c>
      <c r="AW1" s="5" t="s">
        <v>239</v>
      </c>
      <c r="AX1" s="5" t="s">
        <v>240</v>
      </c>
      <c r="AY1" s="5" t="s">
        <v>241</v>
      </c>
      <c r="AZ1" s="5" t="s">
        <v>242</v>
      </c>
      <c r="BA1" s="5" t="s">
        <v>243</v>
      </c>
      <c r="BB1" s="5" t="s">
        <v>244</v>
      </c>
      <c r="BC1" s="5" t="s">
        <v>245</v>
      </c>
      <c r="BD1" s="5" t="s">
        <v>246</v>
      </c>
      <c r="BE1" s="5" t="s">
        <v>247</v>
      </c>
      <c r="BF1" s="5" t="s">
        <v>248</v>
      </c>
      <c r="BG1" s="5" t="s">
        <v>249</v>
      </c>
      <c r="BH1" s="5" t="s">
        <v>250</v>
      </c>
      <c r="BI1" s="5" t="s">
        <v>251</v>
      </c>
      <c r="BJ1" s="5" t="s">
        <v>252</v>
      </c>
      <c r="BK1" s="5" t="s">
        <v>253</v>
      </c>
      <c r="BL1" s="5" t="s">
        <v>254</v>
      </c>
      <c r="BM1" s="4" t="s">
        <v>274</v>
      </c>
      <c r="BN1" s="4" t="s">
        <v>275</v>
      </c>
      <c r="BO1" s="4" t="s">
        <v>276</v>
      </c>
      <c r="BP1" s="4" t="s">
        <v>277</v>
      </c>
      <c r="BQ1" s="5" t="s">
        <v>278</v>
      </c>
      <c r="BR1" s="5" t="s">
        <v>279</v>
      </c>
      <c r="BS1" s="5" t="s">
        <v>280</v>
      </c>
      <c r="BT1" s="5" t="s">
        <v>281</v>
      </c>
      <c r="BU1" s="23" t="s">
        <v>282</v>
      </c>
      <c r="BV1" s="23" t="s">
        <v>283</v>
      </c>
      <c r="BW1" s="23" t="s">
        <v>284</v>
      </c>
      <c r="BX1" s="23" t="s">
        <v>285</v>
      </c>
      <c r="BY1" s="5" t="s">
        <v>286</v>
      </c>
      <c r="BZ1" s="5" t="s">
        <v>287</v>
      </c>
      <c r="CA1" s="5" t="s">
        <v>288</v>
      </c>
      <c r="CB1" s="5" t="s">
        <v>289</v>
      </c>
      <c r="CC1" s="10" t="s">
        <v>28</v>
      </c>
      <c r="CD1" s="10" t="s">
        <v>29</v>
      </c>
      <c r="CE1" s="10" t="s">
        <v>30</v>
      </c>
      <c r="CF1" s="10" t="s">
        <v>31</v>
      </c>
      <c r="CG1" s="10" t="s">
        <v>32</v>
      </c>
      <c r="CH1" s="10" t="s">
        <v>33</v>
      </c>
      <c r="CI1" s="10" t="s">
        <v>34</v>
      </c>
      <c r="CJ1" s="10" t="s">
        <v>35</v>
      </c>
      <c r="CK1" s="10" t="s">
        <v>36</v>
      </c>
      <c r="CL1" s="10" t="s">
        <v>37</v>
      </c>
      <c r="CM1" s="10" t="s">
        <v>38</v>
      </c>
      <c r="CN1" s="10" t="s">
        <v>39</v>
      </c>
      <c r="CO1" s="10" t="s">
        <v>40</v>
      </c>
      <c r="CP1" s="10" t="s">
        <v>41</v>
      </c>
      <c r="CQ1" s="10" t="s">
        <v>42</v>
      </c>
      <c r="CR1" s="10" t="s">
        <v>43</v>
      </c>
      <c r="CS1" s="10" t="s">
        <v>44</v>
      </c>
      <c r="CT1" s="10" t="s">
        <v>45</v>
      </c>
      <c r="CU1" s="10" t="s">
        <v>46</v>
      </c>
      <c r="CV1" s="10" t="s">
        <v>47</v>
      </c>
      <c r="CW1" s="10" t="s">
        <v>48</v>
      </c>
      <c r="CX1" s="10" t="s">
        <v>49</v>
      </c>
      <c r="CY1" s="10" t="s">
        <v>50</v>
      </c>
      <c r="CZ1" s="10" t="s">
        <v>51</v>
      </c>
      <c r="DA1" s="10" t="s">
        <v>52</v>
      </c>
      <c r="DB1" s="10" t="s">
        <v>53</v>
      </c>
      <c r="DC1" s="10" t="s">
        <v>54</v>
      </c>
      <c r="DD1" s="17" t="s">
        <v>201</v>
      </c>
      <c r="DE1" s="17" t="s">
        <v>202</v>
      </c>
      <c r="DF1" s="17" t="s">
        <v>203</v>
      </c>
      <c r="DG1" s="17" t="s">
        <v>204</v>
      </c>
      <c r="DH1" s="17" t="s">
        <v>205</v>
      </c>
      <c r="DI1" s="17" t="s">
        <v>206</v>
      </c>
      <c r="DJ1" s="17" t="s">
        <v>207</v>
      </c>
      <c r="DK1" s="17" t="s">
        <v>208</v>
      </c>
      <c r="DL1" s="17" t="s">
        <v>209</v>
      </c>
      <c r="DM1" s="17" t="s">
        <v>210</v>
      </c>
      <c r="DN1" s="17" t="s">
        <v>211</v>
      </c>
      <c r="DO1" s="17" t="s">
        <v>212</v>
      </c>
      <c r="DP1" s="17" t="s">
        <v>213</v>
      </c>
      <c r="DQ1" s="17" t="s">
        <v>214</v>
      </c>
      <c r="DR1" s="17" t="s">
        <v>215</v>
      </c>
      <c r="DS1" s="17" t="s">
        <v>216</v>
      </c>
      <c r="DT1" s="17" t="s">
        <v>217</v>
      </c>
      <c r="DU1" s="17" t="s">
        <v>218</v>
      </c>
      <c r="DV1" s="17" t="s">
        <v>219</v>
      </c>
      <c r="DW1" s="17" t="s">
        <v>220</v>
      </c>
      <c r="DX1" s="17" t="s">
        <v>221</v>
      </c>
      <c r="DY1" s="17" t="s">
        <v>222</v>
      </c>
      <c r="DZ1" s="17" t="s">
        <v>223</v>
      </c>
      <c r="EA1" s="17" t="s">
        <v>224</v>
      </c>
      <c r="EB1" s="17" t="s">
        <v>225</v>
      </c>
      <c r="EC1" s="17" t="s">
        <v>226</v>
      </c>
      <c r="ED1" s="17" t="s">
        <v>227</v>
      </c>
      <c r="EE1" s="19" t="s">
        <v>270</v>
      </c>
      <c r="EF1" s="19" t="s">
        <v>271</v>
      </c>
      <c r="EG1" s="19" t="s">
        <v>272</v>
      </c>
      <c r="EH1" s="19" t="s">
        <v>273</v>
      </c>
      <c r="EI1" s="21" t="s">
        <v>290</v>
      </c>
      <c r="EJ1" s="21" t="s">
        <v>291</v>
      </c>
      <c r="EK1" s="21" t="s">
        <v>292</v>
      </c>
      <c r="EL1" s="21" t="s">
        <v>293</v>
      </c>
      <c r="EM1" s="5" t="s">
        <v>294</v>
      </c>
      <c r="EN1" s="5" t="s">
        <v>295</v>
      </c>
      <c r="EO1" s="5" t="s">
        <v>296</v>
      </c>
      <c r="EP1" s="5" t="s">
        <v>297</v>
      </c>
      <c r="EQ1" s="21" t="s">
        <v>298</v>
      </c>
      <c r="ER1" s="21" t="s">
        <v>299</v>
      </c>
      <c r="ES1" s="21" t="s">
        <v>300</v>
      </c>
      <c r="ET1" s="21" t="s">
        <v>301</v>
      </c>
      <c r="EU1" s="10" t="s">
        <v>55</v>
      </c>
      <c r="EV1" s="10" t="s">
        <v>56</v>
      </c>
      <c r="EW1" s="10" t="s">
        <v>57</v>
      </c>
      <c r="EX1" s="10" t="s">
        <v>59</v>
      </c>
      <c r="EY1" s="11" t="s">
        <v>256</v>
      </c>
      <c r="EZ1" s="11" t="s">
        <v>60</v>
      </c>
      <c r="FA1" s="11" t="s">
        <v>61</v>
      </c>
      <c r="FB1" s="11" t="s">
        <v>62</v>
      </c>
      <c r="FC1" s="11" t="s">
        <v>63</v>
      </c>
      <c r="FD1" s="11" t="s">
        <v>64</v>
      </c>
      <c r="FE1" s="10" t="s">
        <v>58</v>
      </c>
    </row>
    <row r="2" spans="1:161" x14ac:dyDescent="0.25">
      <c r="A2" s="12">
        <v>69438086</v>
      </c>
      <c r="B2" s="12" t="s">
        <v>265</v>
      </c>
      <c r="C2" s="12" t="s">
        <v>266</v>
      </c>
      <c r="D2" s="12" t="s">
        <v>65</v>
      </c>
      <c r="E2" s="12" t="s">
        <v>65</v>
      </c>
      <c r="F2" s="28">
        <v>4</v>
      </c>
      <c r="G2" s="12" t="s">
        <v>263</v>
      </c>
      <c r="H2" s="12" t="s">
        <v>264</v>
      </c>
      <c r="J2" s="14" t="s">
        <v>192</v>
      </c>
      <c r="K2" s="12" t="s">
        <v>66</v>
      </c>
      <c r="L2" s="12" t="s">
        <v>67</v>
      </c>
      <c r="M2" s="12" t="s">
        <v>104</v>
      </c>
      <c r="N2" s="12" t="s">
        <v>68</v>
      </c>
      <c r="O2" s="12" t="s">
        <v>130</v>
      </c>
      <c r="P2" s="12" t="s">
        <v>70</v>
      </c>
      <c r="Q2" s="12" t="s">
        <v>105</v>
      </c>
      <c r="R2" s="12" t="s">
        <v>166</v>
      </c>
      <c r="S2" s="12" t="s">
        <v>72</v>
      </c>
      <c r="T2" s="12" t="s">
        <v>162</v>
      </c>
      <c r="U2" s="12" t="s">
        <v>186</v>
      </c>
      <c r="V2" s="12" t="s">
        <v>134</v>
      </c>
      <c r="W2" s="12" t="s">
        <v>146</v>
      </c>
      <c r="X2" s="12" t="s">
        <v>172</v>
      </c>
      <c r="Y2" s="12" t="s">
        <v>76</v>
      </c>
      <c r="Z2" s="12" t="s">
        <v>174</v>
      </c>
      <c r="AA2" s="12" t="s">
        <v>78</v>
      </c>
      <c r="AB2" s="12" t="s">
        <v>167</v>
      </c>
      <c r="AC2" s="12" t="s">
        <v>135</v>
      </c>
      <c r="AD2" s="12" t="s">
        <v>112</v>
      </c>
      <c r="AE2" s="12" t="s">
        <v>168</v>
      </c>
      <c r="AF2" s="12" t="s">
        <v>113</v>
      </c>
      <c r="AG2" s="12" t="s">
        <v>164</v>
      </c>
      <c r="AH2" s="12" t="s">
        <v>147</v>
      </c>
      <c r="AI2" s="12" t="s">
        <v>115</v>
      </c>
      <c r="AJ2" s="12" t="s">
        <v>255</v>
      </c>
      <c r="AK2" s="12" t="s">
        <v>159</v>
      </c>
      <c r="AL2" s="6" t="str">
        <f t="shared" ref="AL2:AL6" si="0">IF(OR(K2="Следование правилам и требованиям",
K2="Конкуренция помогает человеку занять лучшее место в жизни, влиять на других людей",
K2="Жираф большой – ему видней",
K2="Так, как решил учитель (классный руководитель), который хорошо знает учеников",
K2="Чтобы мой ребенок выполнял требования учителя",
K2="Привлекать к их разрешению педагогов и руководство школы, которые отвечают за дисциплину",
K2="Направления, которые сейчас актуальны и поощряются в стране (например, волонтёрство, патриотические акции, ЗОЖ и др.)",
K2="Следование установленным требованиям и правилам",
K2="Отказываюсь от своего мнения в пользу мнения более авторитетного человека",
K2="Я исполнительный (-ая), следую правилам",
K2="От влиятельных людей, которые помогают продвигаться к успеху",
K2="Руководства школы и учителей, которые допускают травлю",
K2="Вопросы, которые учитель считает самыми важными по данной теме",
K2="Если учитель сказал, то надо обязательно участвовать",
K2="Устанавливаться руководством школы",
K2="Надеть то, что не запрещено в школе",
K2="Авторитетные и значимые люди – например, руководители",
K2="Обращаюсь к человеку, который знает, как правильно поступить",
K2="Преклонение перед руководителем, следование исключительно инструкциям от него",
K2="В результате четкого выполнения поставленной задачи",
K2="Лучше обратиться к тому, кто может за меня решить, как преодолеть трудности",
K2="Ничего не обсуждать, этот вопрос должны решать педагоги и школьное руководство",
K2="Получать высокие баллы на контрольных и экзаменах",
K2="Сообщить учителю (классному руководителю) о том, что этот ученик нуждается в помощи и поддержке",
K2="Решаю задачи, которые передо мной поставлены",
K2="Спрашиваю у руководства, как это лучше сделать",
K2="С руководителем или другим авторитетным человеком, который точно знает, как правильно поступить"
),"1",
IF(OR(K2="Соблюдение традиций (сложившихся обычаев, проверенных временем образцов)",
K2="Конкуренция вредна, она разрушает сложившиеся отношения",
K2="Бог дал родню, а чёрт вражду",
K2="Так, как принято в школе (например, по алфавиту, по росту, мальчик с девочкой и т. п.)",
K2="Чтобы мой ребенок вел себя «как положено»",
K2="Так же, как их обычно разрешали",
K2="Увлечения родных и близких, поддержка семейных хобби (сбор грибов, рыбалка, настольные игры и т. п.)",
K2="Опора на мудрость и опыт старшего поколения",
K2="Сохраняю своё личное мнение втайне, чтобы не нарушить сложившийся порядок",
K2="Я следую традициям, не люблю изменения",
K2="От семьи, в которой человек родился",
K2="Ничья. Так сложились обстоятельства",
K2="Типичные вопросы, которые задают практически на всех уроках",
K2="Если ребенок достойно выступит, я буду им гордиться. Посоветую участвовать",
K2="Оставаться неизменными, ведь они проверены временем",
K2="Конкретный совет, я старше, мне виднее",
K2="Никто, жизнь каждого человека предопределена свыше",
K2="Действую так же, как действовало старшее поколение в подобной ситуации",
K2="Избегание любых изменений, боязнь нового",
K2="Благодаря удаче",
K2="Чтобы преодолеть трудности, нужно дождаться благоприятной для этого ситуации",
K2="Оставить те кружки и секции, которые уже есть в школе",
K2="Быть не хуже других, не отставать",
K2="Спокойно отнестись к этой ситуации, потому что в школе всегда были, есть и будут такие ученики",
K2="В нашей семье есть традиции (ходим в театр, готовим обед и т. п.)",
K2="Узнаю, как подобную работу делали раньше",
K2="С близкими, которые хорошо меня знают и понимают, что можно предпринять"
),
"2",
IF(OR(K2="Принятие решения совместно с другими людьми",
K2="Конкуренция хороша до тех пор, пока полезна для всего коллектива",
K2="Один в поле не воин",
K2="Учителю (классному руководителю) стоит обсудить этот вопрос с классом, вместе выработать и принять общее решение",
K2="Чтобы мой ребенок учился взаимодействовать с другими людьми",
K2="Обсуждать конфликт среди одноклассников и стараться найти решение, с которым большинство согласится",
K2="Интересы друзей, благодаря которым всегда есть общие темы для разговора и повод провести время вместе",
K2="Работа в группе, команде",
K2="Признаю право принять решение большинством голосов",
K2="Я люблю работать в коллективе",
K2="От того, в каком коллективе работает или учится человек",
K2="Всего коллектива, в котором есть случаи травли",
K2="Вопросы, ответы на которые можно обсудить с одноклассниками",
K2="Если кто-то еще из класса будет готовиться и участвовать, посоветую присоединиться",
K2="Приниматься решением всего школьного коллектива",
K2="Договориться с друзьями, чтобы быть в одном стиле",
K2="Коллектив – друзья, коллеги и/или др.",
K2="Иду в компанию к друзьям, знакомым или коллегам, чтобы обсудить то, что тревожит",
K2="Подстраивание под мнение большинства, отсутствие своей позиции и своего мнения",
K2="Благодаря слаженной работе команды, сотрудничеству с другими людьми",
K2="С трудностями нужно справляться сообща",
K2="Открыть кружки и секции, которые интересны большинству",
K2="Учиться общаться с другими людьми",
K2="Собраться всем классом и обсудить проблему",
K2="Всегда по-разному, главное, чтобы в компании (друзей, близких, родных и т. д.)",
K2="Обсуждаю в коллективе",
K2="С друзьями или знакомыми (несколькими людьми)"
),
"3","4")))</f>
        <v>4</v>
      </c>
      <c r="AM2" s="7" t="str">
        <f t="shared" ref="AM2:AM6" si="1">IF(OR(L2="Следование правилам и требованиям",
L2="Конкуренция помогает человеку занять лучшее место в жизни, влиять на других людей",
L2="Жираф большой – ему видней",
L2="Так, как решил учитель (классный руководитель), который хорошо знает учеников",
L2="Чтобы мой ребенок выполнял требования учителя",
L2="Привлекать к их разрешению педагогов и руководство школы, которые отвечают за дисциплину",
L2="Направления, которые сейчас актуальны и поощряются в стране (например, волонтёрство, патриотические акции, ЗОЖ и др.)",
L2="Следование установленным требованиям и правилам",
L2="Отказываюсь от своего мнения в пользу мнения более авторитетного человека",
L2="Я исполнительный (-ая), следую правилам",
L2="От влиятельных людей, которые помогают продвигаться к успеху",
L2="Руководства школы и учителей, которые допускают травлю",
L2="Вопросы, которые учитель считает самыми важными по данной теме",
L2="Если учитель сказал, то надо обязательно участвовать",
L2="Устанавливаться руководством школы",
L2="Надеть то, что не запрещено в школе",
L2="Авторитетные и значимые люди – например, руководители",
L2="Обращаюсь к человеку, который знает, как правильно поступить",
L2="Преклонение перед руководителем, следование исключительно инструкциям от него",
L2="В результате четкого выполнения поставленной задачи",
L2="Лучше обратиться к тому, кто может за меня решить, как преодолеть трудности",
L2="Ничего не обсуждать, этот вопрос должны решать педагоги и школьное руководство",
L2="Получать высокие баллы на контрольных и экзаменах",
L2="Сообщить учителю (классному руководителю) о том, что этот ученик нуждается в помощи и поддержке",
L2="Решаю задачи, которые передо мной поставлены",
L2="Спрашиваю у руководства, как это лучше сделать",
L2="С руководителем или другим авторитетным человеком, который точно знает, как правильно поступить"
),"1",
IF(OR(L2="Соблюдение традиций (сложившихся обычаев, проверенных временем образцов)",
L2="Конкуренция вредна, она разрушает сложившиеся отношения",
L2="Бог дал родню, а чёрт вражду",
L2="Так, как принято в школе (например, по алфавиту, по росту, мальчик с девочкой и т. п.)",
L2="Чтобы мой ребенок вел себя «как положено»",
L2="Так же, как их обычно разрешали",
L2="Увлечения родных и близких, поддержка семейных хобби (сбор грибов, рыбалка, настольные игры и т. п.)",
L2="Опора на мудрость и опыт старшего поколения",
L2="Сохраняю своё личное мнение втайне, чтобы не нарушить сложившийся порядок",
L2="Я следую традициям, не люблю изменения",
L2="От семьи, в которой человек родился",
L2="Ничья. Так сложились обстоятельства",
L2="Типичные вопросы, которые задают практически на всех уроках",
L2="Если ребенок достойно выступит, я буду им гордиться. Посоветую участвовать",
L2="Оставаться неизменными, ведь они проверены временем",
L2="Конкретный совет, я старше, мне виднее",
L2="Никто, жизнь каждого человека предопределена свыше",
L2="Действую так же, как действовало старшее поколение в подобной ситуации",
L2="Избегание любых изменений, боязнь нового",
L2="Благодаря удаче",
L2="Чтобы преодолеть трудности, нужно дождаться благоприятной для этого ситуации",
L2="Оставить те кружки и секции, которые уже есть в школе",
L2="Быть не хуже других, не отставать",
L2="Спокойно отнестись к этой ситуации, потому что в школе всегда были, есть и будут такие ученики",
L2="В нашей семье есть традиции (ходим в театр, готовим обед и т. п.)",
L2="Узнаю, как подобную работу делали раньше",
L2="С близкими, которые хорошо меня знают и понимают, что можно предпринять"
),
"2",
IF(OR(L2="Принятие решения совместно с другими людьми",
L2="Конкуренция хороша до тех пор, пока полезна для всего коллектива",
L2="Один в поле не воин",
L2="Учителю (классному руководителю) стоит обсудить этот вопрос с классом, вместе выработать и принять общее решение",
L2="Чтобы мой ребенок учился взаимодействовать с другими людьми",
L2="Обсуждать конфликт среди одноклассников и стараться найти решение, с которым большинство согласится",
L2="Интересы друзей, благодаря которым всегда есть общие темы для разговора и повод провести время вместе",
L2="Работа в группе, команде",
L2="Признаю право принять решение большинством голосов",
L2="Я люблю работать в коллективе",
L2="От того, в каком коллективе работает или учится человек",
L2="Всего коллектива, в котором есть случаи травли",
L2="Вопросы, ответы на которые можно обсудить с одноклассниками",
L2="Если кто-то еще из класса будет готовиться и участвовать, посоветую присоединиться",
L2="Приниматься решением всего школьного коллектива",
L2="Договориться с друзьями, чтобы быть в одном стиле",
L2="Коллектив – друзья, коллеги и/или др.",
L2="Иду в компанию к друзьям, знакомым или коллегам, чтобы обсудить то, что тревожит",
L2="Подстраивание под мнение большинства, отсутствие своей позиции и своего мнения",
L2="Благодаря слаженной работе команды, сотрудничеству с другими людьми",
L2="С трудностями нужно справляться сообща",
L2="Открыть кружки и секции, которые интересны большинству",
L2="Учиться общаться с другими людьми",
L2="Собраться всем классом и обсудить проблему",
L2="Всегда по-разному, главное, чтобы в компании (друзей, близких, родных и т. д.)",
L2="Обсуждаю в коллективе",
L2="С друзьями или знакомыми (несколькими людьми)"
),
"3","4")))</f>
        <v>4</v>
      </c>
      <c r="AN2" s="6" t="str">
        <f t="shared" ref="AN2:AN6" si="2">IF(OR(M2="Следование правилам и требованиям",
M2="Конкуренция помогает человеку занять лучшее место в жизни, влиять на других людей",
M2="Жираф большой – ему видней",
M2="Так, как решил учитель (классный руководитель), который хорошо знает учеников",
M2="Чтобы мой ребенок выполнял требования учителя",
M2="Привлекать к их разрешению педагогов и руководство школы, которые отвечают за дисциплину",
M2="Направления, которые сейчас актуальны и поощряются в стране (например, волонтёрство, патриотические акции, ЗОЖ и др.)",
M2="Следование установленным требованиям и правилам",
M2="Отказываюсь от своего мнения в пользу мнения более авторитетного человека",
M2="Я исполнительный (-ая), следую правилам",
M2="От влиятельных людей, которые помогают продвигаться к успеху",
M2="Руководства школы и учителей, которые допускают травлю",
M2="Вопросы, которые учитель считает самыми важными по данной теме",
M2="Если учитель сказал, то надо обязательно участвовать",
M2="Устанавливаться руководством школы",
M2="Надеть то, что не запрещено в школе",
M2="Авторитетные и значимые люди – например, руководители",
M2="Обращаюсь к человеку, который знает, как правильно поступить",
M2="Преклонение перед руководителем, следование исключительно инструкциям от него",
M2="В результате четкого выполнения поставленной задачи",
M2="Лучше обратиться к тому, кто может за меня решить, как преодолеть трудности",
M2="Ничего не обсуждать, этот вопрос должны решать педагоги и школьное руководство",
M2="Получать высокие баллы на контрольных и экзаменах",
M2="Сообщить учителю (классному руководителю) о том, что этот ученик нуждается в помощи и поддержке",
M2="Решаю задачи, которые передо мной поставлены",
M2="Спрашиваю у руководства, как это лучше сделать",
M2="С руководителем или другим авторитетным человеком, который точно знает, как правильно поступить"
),"1",
IF(OR(M2="Соблюдение традиций (сложившихся обычаев, проверенных временем образцов)",
M2="Конкуренция вредна, она разрушает сложившиеся отношения",
M2="Бог дал родню, а чёрт вражду",
M2="Так, как принято в школе (например, по алфавиту, по росту, мальчик с девочкой и т. п.)",
M2="Чтобы мой ребенок вел себя «как положено»",
M2="Так же, как их обычно разрешали",
M2="Увлечения родных и близких, поддержка семейных хобби (сбор грибов, рыбалка, настольные игры и т. п.)",
M2="Опора на мудрость и опыт старшего поколения",
M2="Сохраняю своё личное мнение втайне, чтобы не нарушить сложившийся порядок",
M2="Я следую традициям, не люблю изменения",
M2="От семьи, в которой человек родился",
M2="Ничья. Так сложились обстоятельства",
M2="Типичные вопросы, которые задают практически на всех уроках",
M2="Если ребенок достойно выступит, я буду им гордиться. Посоветую участвовать",
M2="Оставаться неизменными, ведь они проверены временем",
M2="Конкретный совет, я старше, мне виднее",
M2="Никто, жизнь каждого человека предопределена свыше",
M2="Действую так же, как действовало старшее поколение в подобной ситуации",
M2="Избегание любых изменений, боязнь нового",
M2="Благодаря удаче",
M2="Чтобы преодолеть трудности, нужно дождаться благоприятной для этого ситуации",
M2="Оставить те кружки и секции, которые уже есть в школе",
M2="Быть не хуже других, не отставать",
M2="Спокойно отнестись к этой ситуации, потому что в школе всегда были, есть и будут такие ученики",
M2="В нашей семье есть традиции (ходим в театр, готовим обед и т. п.)",
M2="Узнаю, как подобную работу делали раньше",
M2="С близкими, которые хорошо меня знают и понимают, что можно предпринять"
),
"2",
IF(OR(M2="Принятие решения совместно с другими людьми",
M2="Конкуренция хороша до тех пор, пока полезна для всего коллектива",
M2="Один в поле не воин",
M2="Учителю (классному руководителю) стоит обсудить этот вопрос с классом, вместе выработать и принять общее решение",
M2="Чтобы мой ребенок учился взаимодействовать с другими людьми",
M2="Обсуждать конфликт среди одноклассников и стараться найти решение, с которым большинство согласится",
M2="Интересы друзей, благодаря которым всегда есть общие темы для разговора и повод провести время вместе",
M2="Работа в группе, команде",
M2="Признаю право принять решение большинством голосов",
M2="Я люблю работать в коллективе",
M2="От того, в каком коллективе работает или учится человек",
M2="Всего коллектива, в котором есть случаи травли",
M2="Вопросы, ответы на которые можно обсудить с одноклассниками",
M2="Если кто-то еще из класса будет готовиться и участвовать, посоветую присоединиться",
M2="Приниматься решением всего школьного коллектива",
M2="Договориться с друзьями, чтобы быть в одном стиле",
M2="Коллектив – друзья, коллеги и/или др.",
M2="Иду в компанию к друзьям, знакомым или коллегам, чтобы обсудить то, что тревожит",
M2="Подстраивание под мнение большинства, отсутствие своей позиции и своего мнения",
M2="Благодаря слаженной работе команды, сотрудничеству с другими людьми",
M2="С трудностями нужно справляться сообща",
M2="Открыть кружки и секции, которые интересны большинству",
M2="Учиться общаться с другими людьми",
M2="Собраться всем классом и обсудить проблему",
M2="Всегда по-разному, главное, чтобы в компании (друзей, близких, родных и т. д.)",
M2="Обсуждаю в коллективе",
M2="С друзьями или знакомыми (несколькими людьми)"
),
"3","4")))</f>
        <v>3</v>
      </c>
      <c r="AO2" s="6" t="str">
        <f t="shared" ref="AO2:AO6" si="3">IF(OR(N2="Следование правилам и требованиям",
N2="Конкуренция помогает человеку занять лучшее место в жизни, влиять на других людей",
N2="Жираф большой – ему видней",
N2="Так, как решил учитель (классный руководитель), который хорошо знает учеников",
N2="Чтобы мой ребенок выполнял требования учителя",
N2="Привлекать к их разрешению педагогов и руководство школы, которые отвечают за дисциплину",
N2="Направления, которые сейчас актуальны и поощряются в стране (например, волонтёрство, патриотические акции, ЗОЖ и др.)",
N2="Следование установленным требованиям и правилам",
N2="Отказываюсь от своего мнения в пользу мнения более авторитетного человека",
N2="Я исполнительный (-ая), следую правилам",
N2="От влиятельных людей, которые помогают продвигаться к успеху",
N2="Руководства школы и учителей, которые допускают травлю",
N2="Вопросы, которые учитель считает самыми важными по данной теме",
N2="Если учитель сказал, то надо обязательно участвовать",
N2="Устанавливаться руководством школы",
N2="Надеть то, что не запрещено в школе",
N2="Авторитетные и значимые люди – например, руководители",
N2="Обращаюсь к человеку, который знает, как правильно поступить",
N2="Преклонение перед руководителем, следование исключительно инструкциям от него",
N2="В результате четкого выполнения поставленной задачи",
N2="Лучше обратиться к тому, кто может за меня решить, как преодолеть трудности",
N2="Ничего не обсуждать, этот вопрос должны решать педагоги и школьное руководство",
N2="Получать высокие баллы на контрольных и экзаменах",
N2="Сообщить учителю (классному руководителю) о том, что этот ученик нуждается в помощи и поддержке",
N2="Решаю задачи, которые передо мной поставлены",
N2="Спрашиваю у руководства, как это лучше сделать",
N2="С руководителем или другим авторитетным человеком, который точно знает, как правильно поступить"
),"1",
IF(OR(N2="Соблюдение традиций (сложившихся обычаев, проверенных временем образцов)",
N2="Конкуренция вредна, она разрушает сложившиеся отношения",
N2="Бог дал родню, а чёрт вражду",
N2="Так, как принято в школе (например, по алфавиту, по росту, мальчик с девочкой и т. п.)",
N2="Чтобы мой ребенок вел себя «как положено»",
N2="Так же, как их обычно разрешали",
N2="Увлечения родных и близких, поддержка семейных хобби (сбор грибов, рыбалка, настольные игры и т. п.)",
N2="Опора на мудрость и опыт старшего поколения",
N2="Сохраняю своё личное мнение втайне, чтобы не нарушить сложившийся порядок",
N2="Я следую традициям, не люблю изменения",
N2="От семьи, в которой человек родился",
N2="Ничья. Так сложились обстоятельства",
N2="Типичные вопросы, которые задают практически на всех уроках",
N2="Если ребенок достойно выступит, я буду им гордиться. Посоветую участвовать",
N2="Оставаться неизменными, ведь они проверены временем",
N2="Конкретный совет, я старше, мне виднее",
N2="Никто, жизнь каждого человека предопределена свыше",
N2="Действую так же, как действовало старшее поколение в подобной ситуации",
N2="Избегание любых изменений, боязнь нового",
N2="Благодаря удаче",
N2="Чтобы преодолеть трудности, нужно дождаться благоприятной для этого ситуации",
N2="Оставить те кружки и секции, которые уже есть в школе",
N2="Быть не хуже других, не отставать",
N2="Спокойно отнестись к этой ситуации, потому что в школе всегда были, есть и будут такие ученики",
N2="В нашей семье есть традиции (ходим в театр, готовим обед и т. п.)",
N2="Узнаю, как подобную работу делали раньше",
N2="С близкими, которые хорошо меня знают и понимают, что можно предпринять"
),
"2",
IF(OR(N2="Принятие решения совместно с другими людьми",
N2="Конкуренция хороша до тех пор, пока полезна для всего коллектива",
N2="Один в поле не воин",
N2="Учителю (классному руководителю) стоит обсудить этот вопрос с классом, вместе выработать и принять общее решение",
N2="Чтобы мой ребенок учился взаимодействовать с другими людьми",
N2="Обсуждать конфликт среди одноклассников и стараться найти решение, с которым большинство согласится",
N2="Интересы друзей, благодаря которым всегда есть общие темы для разговора и повод провести время вместе",
N2="Работа в группе, команде",
N2="Признаю право принять решение большинством голосов",
N2="Я люблю работать в коллективе",
N2="От того, в каком коллективе работает или учится человек",
N2="Всего коллектива, в котором есть случаи травли",
N2="Вопросы, ответы на которые можно обсудить с одноклассниками",
N2="Если кто-то еще из класса будет готовиться и участвовать, посоветую присоединиться",
N2="Приниматься решением всего школьного коллектива",
N2="Договориться с друзьями, чтобы быть в одном стиле",
N2="Коллектив – друзья, коллеги и/или др.",
N2="Иду в компанию к друзьям, знакомым или коллегам, чтобы обсудить то, что тревожит",
N2="Подстраивание под мнение большинства, отсутствие своей позиции и своего мнения",
N2="Благодаря слаженной работе команды, сотрудничеству с другими людьми",
N2="С трудностями нужно справляться сообща",
N2="Открыть кружки и секции, которые интересны большинству",
N2="Учиться общаться с другими людьми",
N2="Собраться всем классом и обсудить проблему",
N2="Всегда по-разному, главное, чтобы в компании (друзей, близких, родных и т. д.)",
N2="Обсуждаю в коллективе",
N2="С друзьями или знакомыми (несколькими людьми)"
),
"3","4")))</f>
        <v>1</v>
      </c>
      <c r="AP2" s="6" t="str">
        <f t="shared" ref="AP2:AP6" si="4">IF(OR(O2="Следование правилам и требованиям",
O2="Конкуренция помогает человеку занять лучшее место в жизни, влиять на других людей",
O2="Жираф большой – ему видней",
O2="Так, как решил учитель (классный руководитель), который хорошо знает учеников",
O2="Чтобы мой ребенок выполнял требования учителя",
O2="Привлекать к их разрешению педагогов и руководство школы, которые отвечают за дисциплину",
O2="Направления, которые сейчас актуальны и поощряются в стране (например, волонтёрство, патриотические акции, ЗОЖ и др.)",
O2="Следование установленным требованиям и правилам",
O2="Отказываюсь от своего мнения в пользу мнения более авторитетного человека",
O2="Я исполнительный (-ая), следую правилам",
O2="От влиятельных людей, которые помогают продвигаться к успеху",
O2="Руководства школы и учителей, которые допускают травлю",
O2="Вопросы, которые учитель считает самыми важными по данной теме",
O2="Если учитель сказал, то надо обязательно участвовать",
O2="Устанавливаться руководством школы",
O2="Надеть то, что не запрещено в школе",
O2="Авторитетные и значимые люди – например, руководители",
O2="Обращаюсь к человеку, который знает, как правильно поступить",
O2="Преклонение перед руководителем, следование исключительно инструкциям от него",
O2="В результате четкого выполнения поставленной задачи",
O2="Лучше обратиться к тому, кто может за меня решить, как преодолеть трудности",
O2="Ничего не обсуждать, этот вопрос должны решать педагоги и школьное руководство",
O2="Получать высокие баллы на контрольных и экзаменах",
O2="Сообщить учителю (классному руководителю) о том, что этот ученик нуждается в помощи и поддержке",
O2="Решаю задачи, которые передо мной поставлены",
O2="Спрашиваю у руководства, как это лучше сделать",
O2="С руководителем или другим авторитетным человеком, который точно знает, как правильно поступить"
),"1",
IF(OR(O2="Соблюдение традиций (сложившихся обычаев, проверенных временем образцов)",
O2="Конкуренция вредна, она разрушает сложившиеся отношения",
O2="Бог дал родню, а чёрт вражду",
O2="Так, как принято в школе (например, по алфавиту, по росту, мальчик с девочкой и т. п.)",
O2="Чтобы мой ребенок вел себя «как положено»",
O2="Так же, как их обычно разрешали",
O2="Увлечения родных и близких, поддержка семейных хобби (сбор грибов, рыбалка, настольные игры и т. п.)",
O2="Опора на мудрость и опыт старшего поколения",
O2="Сохраняю своё личное мнение втайне, чтобы не нарушить сложившийся порядок",
O2="Я следую традициям, не люблю изменения",
O2="От семьи, в которой человек родился",
O2="Ничья. Так сложились обстоятельства",
O2="Типичные вопросы, которые задают практически на всех уроках",
O2="Если ребенок достойно выступит, я буду им гордиться. Посоветую участвовать",
O2="Оставаться неизменными, ведь они проверены временем",
O2="Конкретный совет, я старше, мне виднее",
O2="Никто, жизнь каждого человека предопределена свыше",
O2="Действую так же, как действовало старшее поколение в подобной ситуации",
O2="Избегание любых изменений, боязнь нового",
O2="Благодаря удаче",
O2="Чтобы преодолеть трудности, нужно дождаться благоприятной для этого ситуации",
O2="Оставить те кружки и секции, которые уже есть в школе",
O2="Быть не хуже других, не отставать",
O2="Спокойно отнестись к этой ситуации, потому что в школе всегда были, есть и будут такие ученики",
O2="В нашей семье есть традиции (ходим в театр, готовим обед и т. п.)",
O2="Узнаю, как подобную работу делали раньше",
O2="С близкими, которые хорошо меня знают и понимают, что можно предпринять"
),
"2",
IF(OR(O2="Принятие решения совместно с другими людьми",
O2="Конкуренция хороша до тех пор, пока полезна для всего коллектива",
O2="Один в поле не воин",
O2="Учителю (классному руководителю) стоит обсудить этот вопрос с классом, вместе выработать и принять общее решение",
O2="Чтобы мой ребенок учился взаимодействовать с другими людьми",
O2="Обсуждать конфликт среди одноклассников и стараться найти решение, с которым большинство согласится",
O2="Интересы друзей, благодаря которым всегда есть общие темы для разговора и повод провести время вместе",
O2="Работа в группе, команде",
O2="Признаю право принять решение большинством голосов",
O2="Я люблю работать в коллективе",
O2="От того, в каком коллективе работает или учится человек",
O2="Всего коллектива, в котором есть случаи травли",
O2="Вопросы, ответы на которые можно обсудить с одноклассниками",
O2="Если кто-то еще из класса будет готовиться и участвовать, посоветую присоединиться",
O2="Приниматься решением всего школьного коллектива",
O2="Договориться с друзьями, чтобы быть в одном стиле",
O2="Коллектив – друзья, коллеги и/или др.",
O2="Иду в компанию к друзьям, знакомым или коллегам, чтобы обсудить то, что тревожит",
O2="Подстраивание под мнение большинства, отсутствие своей позиции и своего мнения",
O2="Благодаря слаженной работе команды, сотрудничеству с другими людьми",
O2="С трудностями нужно справляться сообща",
O2="Открыть кружки и секции, которые интересны большинству",
O2="Учиться общаться с другими людьми",
O2="Собраться всем классом и обсудить проблему",
O2="Всегда по-разному, главное, чтобы в компании (друзей, близких, родных и т. д.)",
O2="Обсуждаю в коллективе",
O2="С друзьями или знакомыми (несколькими людьми)"
),
"3","4")))</f>
        <v>4</v>
      </c>
      <c r="AQ2" s="6" t="str">
        <f t="shared" ref="AQ2:AQ6" si="5">IF(OR(P2="Следование правилам и требованиям",
P2="Конкуренция помогает человеку занять лучшее место в жизни, влиять на других людей",
P2="Жираф большой – ему видней",
P2="Так, как решил учитель (классный руководитель), который хорошо знает учеников",
P2="Чтобы мой ребенок выполнял требования учителя",
P2="Привлекать к их разрешению педагогов и руководство школы, которые отвечают за дисциплину",
P2="Направления, которые сейчас актуальны и поощряются в стране (например, волонтёрство, патриотические акции, ЗОЖ и др.)",
P2="Следование установленным требованиям и правилам",
P2="Отказываюсь от своего мнения в пользу мнения более авторитетного человека",
P2="Я исполнительный (-ая), следую правилам",
P2="От влиятельных людей, которые помогают продвигаться к успеху",
P2="Руководства школы и учителей, которые допускают травлю",
P2="Вопросы, которые учитель считает самыми важными по данной теме",
P2="Если учитель сказал, то надо обязательно участвовать",
P2="Устанавливаться руководством школы",
P2="Надеть то, что не запрещено в школе",
P2="Авторитетные и значимые люди – например, руководители",
P2="Обращаюсь к человеку, который знает, как правильно поступить",
P2="Преклонение перед руководителем, следование исключительно инструкциям от него",
P2="В результате четкого выполнения поставленной задачи",
P2="Лучше обратиться к тому, кто может за меня решить, как преодолеть трудности",
P2="Ничего не обсуждать, этот вопрос должны решать педагоги и школьное руководство",
P2="Получать высокие баллы на контрольных и экзаменах",
P2="Сообщить учителю (классному руководителю) о том, что этот ученик нуждается в помощи и поддержке",
P2="Решаю задачи, которые передо мной поставлены",
P2="Спрашиваю у руководства, как это лучше сделать",
P2="С руководителем или другим авторитетным человеком, который точно знает, как правильно поступить"
),"1",
IF(OR(P2="Соблюдение традиций (сложившихся обычаев, проверенных временем образцов)",
P2="Конкуренция вредна, она разрушает сложившиеся отношения",
P2="Бог дал родню, а чёрт вражду",
P2="Так, как принято в школе (например, по алфавиту, по росту, мальчик с девочкой и т. п.)",
P2="Чтобы мой ребенок вел себя «как положено»",
P2="Так же, как их обычно разрешали",
P2="Увлечения родных и близких, поддержка семейных хобби (сбор грибов, рыбалка, настольные игры и т. п.)",
P2="Опора на мудрость и опыт старшего поколения",
P2="Сохраняю своё личное мнение втайне, чтобы не нарушить сложившийся порядок",
P2="Я следую традициям, не люблю изменения",
P2="От семьи, в которой человек родился",
P2="Ничья. Так сложились обстоятельства",
P2="Типичные вопросы, которые задают практически на всех уроках",
P2="Если ребенок достойно выступит, я буду им гордиться. Посоветую участвовать",
P2="Оставаться неизменными, ведь они проверены временем",
P2="Конкретный совет, я старше, мне виднее",
P2="Никто, жизнь каждого человека предопределена свыше",
P2="Действую так же, как действовало старшее поколение в подобной ситуации",
P2="Избегание любых изменений, боязнь нового",
P2="Благодаря удаче",
P2="Чтобы преодолеть трудности, нужно дождаться благоприятной для этого ситуации",
P2="Оставить те кружки и секции, которые уже есть в школе",
P2="Быть не хуже других, не отставать",
P2="Спокойно отнестись к этой ситуации, потому что в школе всегда были, есть и будут такие ученики",
P2="В нашей семье есть традиции (ходим в театр, готовим обед и т. п.)",
P2="Узнаю, как подобную работу делали раньше",
P2="С близкими, которые хорошо меня знают и понимают, что можно предпринять"
),
"2",
IF(OR(P2="Принятие решения совместно с другими людьми",
P2="Конкуренция хороша до тех пор, пока полезна для всего коллектива",
P2="Один в поле не воин",
P2="Учителю (классному руководителю) стоит обсудить этот вопрос с классом, вместе выработать и принять общее решение",
P2="Чтобы мой ребенок учился взаимодействовать с другими людьми",
P2="Обсуждать конфликт среди одноклассников и стараться найти решение, с которым большинство согласится",
P2="Интересы друзей, благодаря которым всегда есть общие темы для разговора и повод провести время вместе",
P2="Работа в группе, команде",
P2="Признаю право принять решение большинством голосов",
P2="Я люблю работать в коллективе",
P2="От того, в каком коллективе работает или учится человек",
P2="Всего коллектива, в котором есть случаи травли",
P2="Вопросы, ответы на которые можно обсудить с одноклассниками",
P2="Если кто-то еще из класса будет готовиться и участвовать, посоветую присоединиться",
P2="Приниматься решением всего школьного коллектива",
P2="Договориться с друзьями, чтобы быть в одном стиле",
P2="Коллектив – друзья, коллеги и/или др.",
P2="Иду в компанию к друзьям, знакомым или коллегам, чтобы обсудить то, что тревожит",
P2="Подстраивание под мнение большинства, отсутствие своей позиции и своего мнения",
P2="Благодаря слаженной работе команды, сотрудничеству с другими людьми",
P2="С трудностями нужно справляться сообща",
P2="Открыть кружки и секции, которые интересны большинству",
P2="Учиться общаться с другими людьми",
P2="Собраться всем классом и обсудить проблему",
P2="Всегда по-разному, главное, чтобы в компании (друзей, близких, родных и т. д.)",
P2="Обсуждаю в коллективе",
P2="С друзьями или знакомыми (несколькими людьми)"
),
"3","4")))</f>
        <v>4</v>
      </c>
      <c r="AR2" s="6" t="str">
        <f t="shared" ref="AR2:AR6" si="6">IF(OR(Q2="Следование правилам и требованиям",
Q2="Конкуренция помогает человеку занять лучшее место в жизни, влиять на других людей",
Q2="Жираф большой – ему видней",
Q2="Так, как решил учитель (классный руководитель), который хорошо знает учеников",
Q2="Чтобы мой ребенок выполнял требования учителя",
Q2="Привлекать к их разрешению педагогов и руководство школы, которые отвечают за дисциплину",
Q2="Направления, которые сейчас актуальны и поощряются в стране (например, волонтёрство, патриотические акции, ЗОЖ и др.)",
Q2="Следование установленным требованиям и правилам",
Q2="Отказываюсь от своего мнения в пользу мнения более авторитетного человека",
Q2="Я исполнительный (-ая), следую правилам",
Q2="От влиятельных людей, которые помогают продвигаться к успеху",
Q2="Руководства школы и учителей, которые допускают травлю",
Q2="Вопросы, которые учитель считает самыми важными по данной теме",
Q2="Если учитель сказал, то надо обязательно участвовать",
Q2="Устанавливаться руководством школы",
Q2="Надеть то, что не запрещено в школе",
Q2="Авторитетные и значимые люди – например, руководители",
Q2="Обращаюсь к человеку, который знает, как правильно поступить",
Q2="Преклонение перед руководителем, следование исключительно инструкциям от него",
Q2="В результате четкого выполнения поставленной задачи",
Q2="Лучше обратиться к тому, кто может за меня решить, как преодолеть трудности",
Q2="Ничего не обсуждать, этот вопрос должны решать педагоги и школьное руководство",
Q2="Получать высокие баллы на контрольных и экзаменах",
Q2="Сообщить учителю (классному руководителю) о том, что этот ученик нуждается в помощи и поддержке",
Q2="Решаю задачи, которые передо мной поставлены",
Q2="Спрашиваю у руководства, как это лучше сделать",
Q2="С руководителем или другим авторитетным человеком, который точно знает, как правильно поступить"
),"1",
IF(OR(Q2="Соблюдение традиций (сложившихся обычаев, проверенных временем образцов)",
Q2="Конкуренция вредна, она разрушает сложившиеся отношения",
Q2="Бог дал родню, а чёрт вражду",
Q2="Так, как принято в школе (например, по алфавиту, по росту, мальчик с девочкой и т. п.)",
Q2="Чтобы мой ребенок вел себя «как положено»",
Q2="Так же, как их обычно разрешали",
Q2="Увлечения родных и близких, поддержка семейных хобби (сбор грибов, рыбалка, настольные игры и т. п.)",
Q2="Опора на мудрость и опыт старшего поколения",
Q2="Сохраняю своё личное мнение втайне, чтобы не нарушить сложившийся порядок",
Q2="Я следую традициям, не люблю изменения",
Q2="От семьи, в которой человек родился",
Q2="Ничья. Так сложились обстоятельства",
Q2="Типичные вопросы, которые задают практически на всех уроках",
Q2="Если ребенок достойно выступит, я буду им гордиться. Посоветую участвовать",
Q2="Оставаться неизменными, ведь они проверены временем",
Q2="Конкретный совет, я старше, мне виднее",
Q2="Никто, жизнь каждого человека предопределена свыше",
Q2="Действую так же, как действовало старшее поколение в подобной ситуации",
Q2="Избегание любых изменений, боязнь нового",
Q2="Благодаря удаче",
Q2="Чтобы преодолеть трудности, нужно дождаться благоприятной для этого ситуации",
Q2="Оставить те кружки и секции, которые уже есть в школе",
Q2="Быть не хуже других, не отставать",
Q2="Спокойно отнестись к этой ситуации, потому что в школе всегда были, есть и будут такие ученики",
Q2="В нашей семье есть традиции (ходим в театр, готовим обед и т. п.)",
Q2="Узнаю, как подобную работу делали раньше",
Q2="С близкими, которые хорошо меня знают и понимают, что можно предпринять"
),
"2",
IF(OR(Q2="Принятие решения совместно с другими людьми",
Q2="Конкуренция хороша до тех пор, пока полезна для всего коллектива",
Q2="Один в поле не воин",
Q2="Учителю (классному руководителю) стоит обсудить этот вопрос с классом, вместе выработать и принять общее решение",
Q2="Чтобы мой ребенок учился взаимодействовать с другими людьми",
Q2="Обсуждать конфликт среди одноклассников и стараться найти решение, с которым большинство согласится",
Q2="Интересы друзей, благодаря которым всегда есть общие темы для разговора и повод провести время вместе",
Q2="Работа в группе, команде",
Q2="Признаю право принять решение большинством голосов",
Q2="Я люблю работать в коллективе",
Q2="От того, в каком коллективе работает или учится человек",
Q2="Всего коллектива, в котором есть случаи травли",
Q2="Вопросы, ответы на которые можно обсудить с одноклассниками",
Q2="Если кто-то еще из класса будет готовиться и участвовать, посоветую присоединиться",
Q2="Приниматься решением всего школьного коллектива",
Q2="Договориться с друзьями, чтобы быть в одном стиле",
Q2="Коллектив – друзья, коллеги и/или др.",
Q2="Иду в компанию к друзьям, знакомым или коллегам, чтобы обсудить то, что тревожит",
Q2="Подстраивание под мнение большинства, отсутствие своей позиции и своего мнения",
Q2="Благодаря слаженной работе команды, сотрудничеству с другими людьми",
Q2="С трудностями нужно справляться сообща",
Q2="Открыть кружки и секции, которые интересны большинству",
Q2="Учиться общаться с другими людьми",
Q2="Собраться всем классом и обсудить проблему",
Q2="Всегда по-разному, главное, чтобы в компании (друзей, близких, родных и т. д.)",
Q2="Обсуждаю в коллективе",
Q2="С друзьями или знакомыми (несколькими людьми)"
),
"3","4")))</f>
        <v>2</v>
      </c>
      <c r="AS2" s="6" t="str">
        <f t="shared" ref="AS2:AS6" si="7">IF(OR(R2="Следование правилам и требованиям",
R2="Конкуренция помогает человеку занять лучшее место в жизни, влиять на других людей",
R2="Жираф большой – ему видней",
R2="Так, как решил учитель (классный руководитель), который хорошо знает учеников",
R2="Чтобы мой ребенок выполнял требования учителя",
R2="Привлекать к их разрешению педагогов и руководство школы, которые отвечают за дисциплину",
R2="Направления, которые сейчас актуальны и поощряются в стране (например, волонтёрство, патриотические акции, ЗОЖ и др.)",
R2="Следование установленным требованиям и правилам",
R2="Отказываюсь от своего мнения в пользу мнения более авторитетного человека",
R2="Я исполнительный (-ая), следую правилам",
R2="От влиятельных людей, которые помогают продвигаться к успеху",
R2="Руководства школы и учителей, которые допускают травлю",
R2="Вопросы, которые учитель считает самыми важными по данной теме",
R2="Если учитель сказал, то надо обязательно участвовать",
R2="Устанавливаться руководством школы",
R2="Надеть то, что не запрещено в школе",
R2="Авторитетные и значимые люди – например, руководители",
R2="Обращаюсь к человеку, который знает, как правильно поступить",
R2="Преклонение перед руководителем, следование исключительно инструкциям от него",
R2="В результате четкого выполнения поставленной задачи",
R2="Лучше обратиться к тому, кто может за меня решить, как преодолеть трудности",
R2="Ничего не обсуждать, этот вопрос должны решать педагоги и школьное руководство",
R2="Получать высокие баллы на контрольных и экзаменах",
R2="Сообщить учителю (классному руководителю) о том, что этот ученик нуждается в помощи и поддержке",
R2="Решаю задачи, которые передо мной поставлены",
R2="Спрашиваю у руководства, как это лучше сделать",
R2="С руководителем или другим авторитетным человеком, который точно знает, как правильно поступить"
),"1",
IF(OR(R2="Соблюдение традиций (сложившихся обычаев, проверенных временем образцов)",
R2="Конкуренция вредна, она разрушает сложившиеся отношения",
R2="Бог дал родню, а чёрт вражду",
R2="Так, как принято в школе (например, по алфавиту, по росту, мальчик с девочкой и т. п.)",
R2="Чтобы мой ребенок вел себя «как положено»",
R2="Так же, как их обычно разрешали",
R2="Увлечения родных и близких, поддержка семейных хобби (сбор грибов, рыбалка, настольные игры и т. п.)",
R2="Опора на мудрость и опыт старшего поколения",
R2="Сохраняю своё личное мнение втайне, чтобы не нарушить сложившийся порядок",
R2="Я следую традициям, не люблю изменения",
R2="От семьи, в которой человек родился",
R2="Ничья. Так сложились обстоятельства",
R2="Типичные вопросы, которые задают практически на всех уроках",
R2="Если ребенок достойно выступит, я буду им гордиться. Посоветую участвовать",
R2="Оставаться неизменными, ведь они проверены временем",
R2="Конкретный совет, я старше, мне виднее",
R2="Никто, жизнь каждого человека предопределена свыше",
R2="Действую так же, как действовало старшее поколение в подобной ситуации",
R2="Избегание любых изменений, боязнь нового",
R2="Благодаря удаче",
R2="Чтобы преодолеть трудности, нужно дождаться благоприятной для этого ситуации",
R2="Оставить те кружки и секции, которые уже есть в школе",
R2="Быть не хуже других, не отставать",
R2="Спокойно отнестись к этой ситуации, потому что в школе всегда были, есть и будут такие ученики",
R2="В нашей семье есть традиции (ходим в театр, готовим обед и т. п.)",
R2="Узнаю, как подобную работу делали раньше",
R2="С близкими, которые хорошо меня знают и понимают, что можно предпринять"
),
"2",
IF(OR(R2="Принятие решения совместно с другими людьми",
R2="Конкуренция хороша до тех пор, пока полезна для всего коллектива",
R2="Один в поле не воин",
R2="Учителю (классному руководителю) стоит обсудить этот вопрос с классом, вместе выработать и принять общее решение",
R2="Чтобы мой ребенок учился взаимодействовать с другими людьми",
R2="Обсуждать конфликт среди одноклассников и стараться найти решение, с которым большинство согласится",
R2="Интересы друзей, благодаря которым всегда есть общие темы для разговора и повод провести время вместе",
R2="Работа в группе, команде",
R2="Признаю право принять решение большинством голосов",
R2="Я люблю работать в коллективе",
R2="От того, в каком коллективе работает или учится человек",
R2="Всего коллектива, в котором есть случаи травли",
R2="Вопросы, ответы на которые можно обсудить с одноклассниками",
R2="Если кто-то еще из класса будет готовиться и участвовать, посоветую присоединиться",
R2="Приниматься решением всего школьного коллектива",
R2="Договориться с друзьями, чтобы быть в одном стиле",
R2="Коллектив – друзья, коллеги и/или др.",
R2="Иду в компанию к друзьям, знакомым или коллегам, чтобы обсудить то, что тревожит",
R2="Подстраивание под мнение большинства, отсутствие своей позиции и своего мнения",
R2="Благодаря слаженной работе команды, сотрудничеству с другими людьми",
R2="С трудностями нужно справляться сообща",
R2="Открыть кружки и секции, которые интересны большинству",
R2="Учиться общаться с другими людьми",
R2="Собраться всем классом и обсудить проблему",
R2="Всегда по-разному, главное, чтобы в компании (друзей, близких, родных и т. д.)",
R2="Обсуждаю в коллективе",
R2="С друзьями или знакомыми (несколькими людьми)"
),
"3","4")))</f>
        <v>3</v>
      </c>
      <c r="AT2" s="6" t="str">
        <f t="shared" ref="AT2:AT6" si="8">IF(OR(S2="Следование правилам и требованиям",
S2="Конкуренция помогает человеку занять лучшее место в жизни, влиять на других людей",
S2="Жираф большой – ему видней",
S2="Так, как решил учитель (классный руководитель), который хорошо знает учеников",
S2="Чтобы мой ребенок выполнял требования учителя",
S2="Привлекать к их разрешению педагогов и руководство школы, которые отвечают за дисциплину",
S2="Направления, которые сейчас актуальны и поощряются в стране (например, волонтёрство, патриотические акции, ЗОЖ и др.)",
S2="Следование установленным требованиям и правилам",
S2="Отказываюсь от своего мнения в пользу мнения более авторитетного человека",
S2="Я исполнительный (-ая), следую правилам",
S2="От влиятельных людей, которые помогают продвигаться к успеху",
S2="Руководства школы и учителей, которые допускают травлю",
S2="Вопросы, которые учитель считает самыми важными по данной теме",
S2="Если учитель сказал, то надо обязательно участвовать",
S2="Устанавливаться руководством школы",
S2="Надеть то, что не запрещено в школе",
S2="Авторитетные и значимые люди – например, руководители",
S2="Обращаюсь к человеку, который знает, как правильно поступить",
S2="Преклонение перед руководителем, следование исключительно инструкциям от него",
S2="В результате четкого выполнения поставленной задачи",
S2="Лучше обратиться к тому, кто может за меня решить, как преодолеть трудности",
S2="Ничего не обсуждать, этот вопрос должны решать педагоги и школьное руководство",
S2="Получать высокие баллы на контрольных и экзаменах",
S2="Сообщить учителю (классному руководителю) о том, что этот ученик нуждается в помощи и поддержке",
S2="Решаю задачи, которые передо мной поставлены",
S2="Спрашиваю у руководства, как это лучше сделать",
S2="С руководителем или другим авторитетным человеком, который точно знает, как правильно поступить"
),"1",
IF(OR(S2="Соблюдение традиций (сложившихся обычаев, проверенных временем образцов)",
S2="Конкуренция вредна, она разрушает сложившиеся отношения",
S2="Бог дал родню, а чёрт вражду",
S2="Так, как принято в школе (например, по алфавиту, по росту, мальчик с девочкой и т. п.)",
S2="Чтобы мой ребенок вел себя «как положено»",
S2="Так же, как их обычно разрешали",
S2="Увлечения родных и близких, поддержка семейных хобби (сбор грибов, рыбалка, настольные игры и т. п.)",
S2="Опора на мудрость и опыт старшего поколения",
S2="Сохраняю своё личное мнение втайне, чтобы не нарушить сложившийся порядок",
S2="Я следую традициям, не люблю изменения",
S2="От семьи, в которой человек родился",
S2="Ничья. Так сложились обстоятельства",
S2="Типичные вопросы, которые задают практически на всех уроках",
S2="Если ребенок достойно выступит, я буду им гордиться. Посоветую участвовать",
S2="Оставаться неизменными, ведь они проверены временем",
S2="Конкретный совет, я старше, мне виднее",
S2="Никто, жизнь каждого человека предопределена свыше",
S2="Действую так же, как действовало старшее поколение в подобной ситуации",
S2="Избегание любых изменений, боязнь нового",
S2="Благодаря удаче",
S2="Чтобы преодолеть трудности, нужно дождаться благоприятной для этого ситуации",
S2="Оставить те кружки и секции, которые уже есть в школе",
S2="Быть не хуже других, не отставать",
S2="Спокойно отнестись к этой ситуации, потому что в школе всегда были, есть и будут такие ученики",
S2="В нашей семье есть традиции (ходим в театр, готовим обед и т. п.)",
S2="Узнаю, как подобную работу делали раньше",
S2="С близкими, которые хорошо меня знают и понимают, что можно предпринять"
),
"2",
IF(OR(S2="Принятие решения совместно с другими людьми",
S2="Конкуренция хороша до тех пор, пока полезна для всего коллектива",
S2="Один в поле не воин",
S2="Учителю (классному руководителю) стоит обсудить этот вопрос с классом, вместе выработать и принять общее решение",
S2="Чтобы мой ребенок учился взаимодействовать с другими людьми",
S2="Обсуждать конфликт среди одноклассников и стараться найти решение, с которым большинство согласится",
S2="Интересы друзей, благодаря которым всегда есть общие темы для разговора и повод провести время вместе",
S2="Работа в группе, команде",
S2="Признаю право принять решение большинством голосов",
S2="Я люблю работать в коллективе",
S2="От того, в каком коллективе работает или учится человек",
S2="Всего коллектива, в котором есть случаи травли",
S2="Вопросы, ответы на которые можно обсудить с одноклассниками",
S2="Если кто-то еще из класса будет готовиться и участвовать, посоветую присоединиться",
S2="Приниматься решением всего школьного коллектива",
S2="Договориться с друзьями, чтобы быть в одном стиле",
S2="Коллектив – друзья, коллеги и/или др.",
S2="Иду в компанию к друзьям, знакомым или коллегам, чтобы обсудить то, что тревожит",
S2="Подстраивание под мнение большинства, отсутствие своей позиции и своего мнения",
S2="Благодаря слаженной работе команды, сотрудничеству с другими людьми",
S2="С трудностями нужно справляться сообща",
S2="Открыть кружки и секции, которые интересны большинству",
S2="Учиться общаться с другими людьми",
S2="Собраться всем классом и обсудить проблему",
S2="Всегда по-разному, главное, чтобы в компании (друзей, близких, родных и т. д.)",
S2="Обсуждаю в коллективе",
S2="С друзьями или знакомыми (несколькими людьми)"
),
"3","4")))</f>
        <v>4</v>
      </c>
      <c r="AU2" s="6" t="str">
        <f t="shared" ref="AU2:AU6" si="9">IF(OR(T2="Следование правилам и требованиям",
T2="Конкуренция помогает человеку занять лучшее место в жизни, влиять на других людей",
T2="Жираф большой – ему видней",
T2="Так, как решил учитель (классный руководитель), который хорошо знает учеников",
T2="Чтобы мой ребенок выполнял требования учителя",
T2="Привлекать к их разрешению педагогов и руководство школы, которые отвечают за дисциплину",
T2="Направления, которые сейчас актуальны и поощряются в стране (например, волонтёрство, патриотические акции, ЗОЖ и др.)",
T2="Следование установленным требованиям и правилам",
T2="Отказываюсь от своего мнения в пользу мнения более авторитетного человека",
T2="Я исполнительный (-ая), следую правилам",
T2="От влиятельных людей, которые помогают продвигаться к успеху",
T2="Руководства школы и учителей, которые допускают травлю",
T2="Вопросы, которые учитель считает самыми важными по данной теме",
T2="Если учитель сказал, то надо обязательно участвовать",
T2="Устанавливаться руководством школы",
T2="Надеть то, что не запрещено в школе",
T2="Авторитетные и значимые люди – например, руководители",
T2="Обращаюсь к человеку, который знает, как правильно поступить",
T2="Преклонение перед руководителем, следование исключительно инструкциям от него",
T2="В результате четкого выполнения поставленной задачи",
T2="Лучше обратиться к тому, кто может за меня решить, как преодолеть трудности",
T2="Ничего не обсуждать, этот вопрос должны решать педагоги и школьное руководство",
T2="Получать высокие баллы на контрольных и экзаменах",
T2="Сообщить учителю (классному руководителю) о том, что этот ученик нуждается в помощи и поддержке",
T2="Решаю задачи, которые передо мной поставлены",
T2="Спрашиваю у руководства, как это лучше сделать",
T2="С руководителем или другим авторитетным человеком, который точно знает, как правильно поступить"
),"1",
IF(OR(T2="Соблюдение традиций (сложившихся обычаев, проверенных временем образцов)",
T2="Конкуренция вредна, она разрушает сложившиеся отношения",
T2="Бог дал родню, а чёрт вражду",
T2="Так, как принято в школе (например, по алфавиту, по росту, мальчик с девочкой и т. п.)",
T2="Чтобы мой ребенок вел себя «как положено»",
T2="Так же, как их обычно разрешали",
T2="Увлечения родных и близких, поддержка семейных хобби (сбор грибов, рыбалка, настольные игры и т. п.)",
T2="Опора на мудрость и опыт старшего поколения",
T2="Сохраняю своё личное мнение втайне, чтобы не нарушить сложившийся порядок",
T2="Я следую традициям, не люблю изменения",
T2="От семьи, в которой человек родился",
T2="Ничья. Так сложились обстоятельства",
T2="Типичные вопросы, которые задают практически на всех уроках",
T2="Если ребенок достойно выступит, я буду им гордиться. Посоветую участвовать",
T2="Оставаться неизменными, ведь они проверены временем",
T2="Конкретный совет, я старше, мне виднее",
T2="Никто, жизнь каждого человека предопределена свыше",
T2="Действую так же, как действовало старшее поколение в подобной ситуации",
T2="Избегание любых изменений, боязнь нового",
T2="Благодаря удаче",
T2="Чтобы преодолеть трудности, нужно дождаться благоприятной для этого ситуации",
T2="Оставить те кружки и секции, которые уже есть в школе",
T2="Быть не хуже других, не отставать",
T2="Спокойно отнестись к этой ситуации, потому что в школе всегда были, есть и будут такие ученики",
T2="В нашей семье есть традиции (ходим в театр, готовим обед и т. п.)",
T2="Узнаю, как подобную работу делали раньше",
T2="С близкими, которые хорошо меня знают и понимают, что можно предпринять"
),
"2",
IF(OR(T2="Принятие решения совместно с другими людьми",
T2="Конкуренция хороша до тех пор, пока полезна для всего коллектива",
T2="Один в поле не воин",
T2="Учителю (классному руководителю) стоит обсудить этот вопрос с классом, вместе выработать и принять общее решение",
T2="Чтобы мой ребенок учился взаимодействовать с другими людьми",
T2="Обсуждать конфликт среди одноклассников и стараться найти решение, с которым большинство согласится",
T2="Интересы друзей, благодаря которым всегда есть общие темы для разговора и повод провести время вместе",
T2="Работа в группе, команде",
T2="Признаю право принять решение большинством голосов",
T2="Я люблю работать в коллективе",
T2="От того, в каком коллективе работает или учится человек",
T2="Всего коллектива, в котором есть случаи травли",
T2="Вопросы, ответы на которые можно обсудить с одноклассниками",
T2="Если кто-то еще из класса будет готовиться и участвовать, посоветую присоединиться",
T2="Приниматься решением всего школьного коллектива",
T2="Договориться с друзьями, чтобы быть в одном стиле",
T2="Коллектив – друзья, коллеги и/или др.",
T2="Иду в компанию к друзьям, знакомым или коллегам, чтобы обсудить то, что тревожит",
T2="Подстраивание под мнение большинства, отсутствие своей позиции и своего мнения",
T2="Благодаря слаженной работе команды, сотрудничеству с другими людьми",
T2="С трудностями нужно справляться сообща",
T2="Открыть кружки и секции, которые интересны большинству",
T2="Учиться общаться с другими людьми",
T2="Собраться всем классом и обсудить проблему",
T2="Всегда по-разному, главное, чтобы в компании (друзей, близких, родных и т. д.)",
T2="Обсуждаю в коллективе",
T2="С друзьями или знакомыми (несколькими людьми)"
),
"3","4")))</f>
        <v>4</v>
      </c>
      <c r="AV2" s="6" t="str">
        <f t="shared" ref="AV2:AV6" si="10">IF(OR(U2="Следование правилам и требованиям",
U2="Конкуренция помогает человеку занять лучшее место в жизни, влиять на других людей",
U2="Жираф большой – ему видней",
U2="Так, как решил учитель (классный руководитель), который хорошо знает учеников",
U2="Чтобы мой ребенок выполнял требования учителя",
U2="Привлекать к их разрешению педагогов и руководство школы, которые отвечают за дисциплину",
U2="Направления, которые сейчас актуальны и поощряются в стране (например, волонтёрство, патриотические акции, ЗОЖ и др.)",
U2="Следование установленным требованиям и правилам",
U2="Отказываюсь от своего мнения в пользу мнения более авторитетного человека",
U2="Я исполнительный (-ая), следую правилам",
U2="От влиятельных людей, которые помогают продвигаться к успеху",
U2="Руководства школы и учителей, которые допускают травлю",
U2="Вопросы, которые учитель считает самыми важными по данной теме",
U2="Если учитель сказал, то надо обязательно участвовать",
U2="Устанавливаться руководством школы",
U2="Надеть то, что не запрещено в школе",
U2="Авторитетные и значимые люди – например, руководители",
U2="Обращаюсь к человеку, который знает, как правильно поступить",
U2="Преклонение перед руководителем, следование исключительно инструкциям от него",
U2="В результате четкого выполнения поставленной задачи",
U2="Лучше обратиться к тому, кто может за меня решить, как преодолеть трудности",
U2="Ничего не обсуждать, этот вопрос должны решать педагоги и школьное руководство",
U2="Получать высокие баллы на контрольных и экзаменах",
U2="Сообщить учителю (классному руководителю) о том, что этот ученик нуждается в помощи и поддержке",
U2="Решаю задачи, которые передо мной поставлены",
U2="Спрашиваю у руководства, как это лучше сделать",
U2="С руководителем или другим авторитетным человеком, который точно знает, как правильно поступить"
),"1",
IF(OR(U2="Соблюдение традиций (сложившихся обычаев, проверенных временем образцов)",
U2="Конкуренция вредна, она разрушает сложившиеся отношения",
U2="Бог дал родню, а чёрт вражду",
U2="Так, как принято в школе (например, по алфавиту, по росту, мальчик с девочкой и т. п.)",
U2="Чтобы мой ребенок вел себя «как положено»",
U2="Так же, как их обычно разрешали",
U2="Увлечения родных и близких, поддержка семейных хобби (сбор грибов, рыбалка, настольные игры и т. п.)",
U2="Опора на мудрость и опыт старшего поколения",
U2="Сохраняю своё личное мнение втайне, чтобы не нарушить сложившийся порядок",
U2="Я следую традициям, не люблю изменения",
U2="От семьи, в которой человек родился",
U2="Ничья. Так сложились обстоятельства",
U2="Типичные вопросы, которые задают практически на всех уроках",
U2="Если ребенок достойно выступит, я буду им гордиться. Посоветую участвовать",
U2="Оставаться неизменными, ведь они проверены временем",
U2="Конкретный совет, я старше, мне виднее",
U2="Никто, жизнь каждого человека предопределена свыше",
U2="Действую так же, как действовало старшее поколение в подобной ситуации",
U2="Избегание любых изменений, боязнь нового",
U2="Благодаря удаче",
U2="Чтобы преодолеть трудности, нужно дождаться благоприятной для этого ситуации",
U2="Оставить те кружки и секции, которые уже есть в школе",
U2="Быть не хуже других, не отставать",
U2="Спокойно отнестись к этой ситуации, потому что в школе всегда были, есть и будут такие ученики",
U2="В нашей семье есть традиции (ходим в театр, готовим обед и т. п.)",
U2="Узнаю, как подобную работу делали раньше",
U2="С близкими, которые хорошо меня знают и понимают, что можно предпринять"
),
"2",
IF(OR(U2="Принятие решения совместно с другими людьми",
U2="Конкуренция хороша до тех пор, пока полезна для всего коллектива",
U2="Один в поле не воин",
U2="Учителю (классному руководителю) стоит обсудить этот вопрос с классом, вместе выработать и принять общее решение",
U2="Чтобы мой ребенок учился взаимодействовать с другими людьми",
U2="Обсуждать конфликт среди одноклассников и стараться найти решение, с которым большинство согласится",
U2="Интересы друзей, благодаря которым всегда есть общие темы для разговора и повод провести время вместе",
U2="Работа в группе, команде",
U2="Признаю право принять решение большинством голосов",
U2="Я люблю работать в коллективе",
U2="От того, в каком коллективе работает или учится человек",
U2="Всего коллектива, в котором есть случаи травли",
U2="Вопросы, ответы на которые можно обсудить с одноклассниками",
U2="Если кто-то еще из класса будет готовиться и участвовать, посоветую присоединиться",
U2="Приниматься решением всего школьного коллектива",
U2="Договориться с друзьями, чтобы быть в одном стиле",
U2="Коллектив – друзья, коллеги и/или др.",
U2="Иду в компанию к друзьям, знакомым или коллегам, чтобы обсудить то, что тревожит",
U2="Подстраивание под мнение большинства, отсутствие своей позиции и своего мнения",
U2="Благодаря слаженной работе команды, сотрудничеству с другими людьми",
U2="С трудностями нужно справляться сообща",
U2="Открыть кружки и секции, которые интересны большинству",
U2="Учиться общаться с другими людьми",
U2="Собраться всем классом и обсудить проблему",
U2="Всегда по-разному, главное, чтобы в компании (друзей, близких, родных и т. д.)",
U2="Обсуждаю в коллективе",
U2="С друзьями или знакомыми (несколькими людьми)"
),
"3","4")))</f>
        <v>2</v>
      </c>
      <c r="AW2" s="6" t="str">
        <f t="shared" ref="AW2:AW6" si="11">IF(OR(V2="Следование правилам и требованиям",
V2="Конкуренция помогает человеку занять лучшее место в жизни, влиять на других людей",
V2="Жираф большой – ему видней",
V2="Так, как решил учитель (классный руководитель), который хорошо знает учеников",
V2="Чтобы мой ребенок выполнял требования учителя",
V2="Привлекать к их разрешению педагогов и руководство школы, которые отвечают за дисциплину",
V2="Направления, которые сейчас актуальны и поощряются в стране (например, волонтёрство, патриотические акции, ЗОЖ и др.)",
V2="Следование установленным требованиям и правилам",
V2="Отказываюсь от своего мнения в пользу мнения более авторитетного человека",
V2="Я исполнительный (-ая), следую правилам",
V2="От влиятельных людей, которые помогают продвигаться к успеху",
V2="Руководства школы и учителей, которые допускают травлю",
V2="Вопросы, которые учитель считает самыми важными по данной теме",
V2="Если учитель сказал, то надо обязательно участвовать",
V2="Устанавливаться руководством школы",
V2="Надеть то, что не запрещено в школе",
V2="Авторитетные и значимые люди – например, руководители",
V2="Обращаюсь к человеку, который знает, как правильно поступить",
V2="Преклонение перед руководителем, следование исключительно инструкциям от него",
V2="В результате четкого выполнения поставленной задачи",
V2="Лучше обратиться к тому, кто может за меня решить, как преодолеть трудности",
V2="Ничего не обсуждать, этот вопрос должны решать педагоги и школьное руководство",
V2="Получать высокие баллы на контрольных и экзаменах",
V2="Сообщить учителю (классному руководителю) о том, что этот ученик нуждается в помощи и поддержке",
V2="Решаю задачи, которые передо мной поставлены",
V2="Спрашиваю у руководства, как это лучше сделать",
V2="С руководителем или другим авторитетным человеком, который точно знает, как правильно поступить"
),"1",
IF(OR(V2="Соблюдение традиций (сложившихся обычаев, проверенных временем образцов)",
V2="Конкуренция вредна, она разрушает сложившиеся отношения",
V2="Бог дал родню, а чёрт вражду",
V2="Так, как принято в школе (например, по алфавиту, по росту, мальчик с девочкой и т. п.)",
V2="Чтобы мой ребенок вел себя «как положено»",
V2="Так же, как их обычно разрешали",
V2="Увлечения родных и близких, поддержка семейных хобби (сбор грибов, рыбалка, настольные игры и т. п.)",
V2="Опора на мудрость и опыт старшего поколения",
V2="Сохраняю своё личное мнение втайне, чтобы не нарушить сложившийся порядок",
V2="Я следую традициям, не люблю изменения",
V2="От семьи, в которой человек родился",
V2="Ничья. Так сложились обстоятельства",
V2="Типичные вопросы, которые задают практически на всех уроках",
V2="Если ребенок достойно выступит, я буду им гордиться. Посоветую участвовать",
V2="Оставаться неизменными, ведь они проверены временем",
V2="Конкретный совет, я старше, мне виднее",
V2="Никто, жизнь каждого человека предопределена свыше",
V2="Действую так же, как действовало старшее поколение в подобной ситуации",
V2="Избегание любых изменений, боязнь нового",
V2="Благодаря удаче",
V2="Чтобы преодолеть трудности, нужно дождаться благоприятной для этого ситуации",
V2="Оставить те кружки и секции, которые уже есть в школе",
V2="Быть не хуже других, не отставать",
V2="Спокойно отнестись к этой ситуации, потому что в школе всегда были, есть и будут такие ученики",
V2="В нашей семье есть традиции (ходим в театр, готовим обед и т. п.)",
V2="Узнаю, как подобную работу делали раньше",
V2="С близкими, которые хорошо меня знают и понимают, что можно предпринять"
),
"2",
IF(OR(V2="Принятие решения совместно с другими людьми",
V2="Конкуренция хороша до тех пор, пока полезна для всего коллектива",
V2="Один в поле не воин",
V2="Учителю (классному руководителю) стоит обсудить этот вопрос с классом, вместе выработать и принять общее решение",
V2="Чтобы мой ребенок учился взаимодействовать с другими людьми",
V2="Обсуждать конфликт среди одноклассников и стараться найти решение, с которым большинство согласится",
V2="Интересы друзей, благодаря которым всегда есть общие темы для разговора и повод провести время вместе",
V2="Работа в группе, команде",
V2="Признаю право принять решение большинством голосов",
V2="Я люблю работать в коллективе",
V2="От того, в каком коллективе работает или учится человек",
V2="Всего коллектива, в котором есть случаи травли",
V2="Вопросы, ответы на которые можно обсудить с одноклассниками",
V2="Если кто-то еще из класса будет готовиться и участвовать, посоветую присоединиться",
V2="Приниматься решением всего школьного коллектива",
V2="Договориться с друзьями, чтобы быть в одном стиле",
V2="Коллектив – друзья, коллеги и/или др.",
V2="Иду в компанию к друзьям, знакомым или коллегам, чтобы обсудить то, что тревожит",
V2="Подстраивание под мнение большинства, отсутствие своей позиции и своего мнения",
V2="Благодаря слаженной работе команды, сотрудничеству с другими людьми",
V2="С трудностями нужно справляться сообща",
V2="Открыть кружки и секции, которые интересны большинству",
V2="Учиться общаться с другими людьми",
V2="Собраться всем классом и обсудить проблему",
V2="Всегда по-разному, главное, чтобы в компании (друзей, близких, родных и т. д.)",
V2="Обсуждаю в коллективе",
V2="С друзьями или знакомыми (несколькими людьми)"
),
"3","4")))</f>
        <v>3</v>
      </c>
      <c r="AX2" s="6" t="str">
        <f t="shared" ref="AX2:AX6" si="12">IF(OR(W2="Следование правилам и требованиям",
W2="Конкуренция помогает человеку занять лучшее место в жизни, влиять на других людей",
W2="Жираф большой – ему видней",
W2="Так, как решил учитель (классный руководитель), который хорошо знает учеников",
W2="Чтобы мой ребенок выполнял требования учителя",
W2="Привлекать к их разрешению педагогов и руководство школы, которые отвечают за дисциплину",
W2="Направления, которые сейчас актуальны и поощряются в стране (например, волонтёрство, патриотические акции, ЗОЖ и др.)",
W2="Следование установленным требованиям и правилам",
W2="Отказываюсь от своего мнения в пользу мнения более авторитетного человека",
W2="Я исполнительный (-ая), следую правилам",
W2="От влиятельных людей, которые помогают продвигаться к успеху",
W2="Руководства школы и учителей, которые допускают травлю",
W2="Вопросы, которые учитель считает самыми важными по данной теме",
W2="Если учитель сказал, то надо обязательно участвовать",
W2="Устанавливаться руководством школы",
W2="Надеть то, что не запрещено в школе",
W2="Авторитетные и значимые люди – например, руководители",
W2="Обращаюсь к человеку, который знает, как правильно поступить",
W2="Преклонение перед руководителем, следование исключительно инструкциям от него",
W2="В результате четкого выполнения поставленной задачи",
W2="Лучше обратиться к тому, кто может за меня решить, как преодолеть трудности",
W2="Ничего не обсуждать, этот вопрос должны решать педагоги и школьное руководство",
W2="Получать высокие баллы на контрольных и экзаменах",
W2="Сообщить учителю (классному руководителю) о том, что этот ученик нуждается в помощи и поддержке",
W2="Решаю задачи, которые передо мной поставлены",
W2="Спрашиваю у руководства, как это лучше сделать",
W2="С руководителем или другим авторитетным человеком, который точно знает, как правильно поступить"
),"1",
IF(OR(W2="Соблюдение традиций (сложившихся обычаев, проверенных временем образцов)",
W2="Конкуренция вредна, она разрушает сложившиеся отношения",
W2="Бог дал родню, а чёрт вражду",
W2="Так, как принято в школе (например, по алфавиту, по росту, мальчик с девочкой и т. п.)",
W2="Чтобы мой ребенок вел себя «как положено»",
W2="Так же, как их обычно разрешали",
W2="Увлечения родных и близких, поддержка семейных хобби (сбор грибов, рыбалка, настольные игры и т. п.)",
W2="Опора на мудрость и опыт старшего поколения",
W2="Сохраняю своё личное мнение втайне, чтобы не нарушить сложившийся порядок",
W2="Я следую традициям, не люблю изменения",
W2="От семьи, в которой человек родился",
W2="Ничья. Так сложились обстоятельства",
W2="Типичные вопросы, которые задают практически на всех уроках",
W2="Если ребенок достойно выступит, я буду им гордиться. Посоветую участвовать",
W2="Оставаться неизменными, ведь они проверены временем",
W2="Конкретный совет, я старше, мне виднее",
W2="Никто, жизнь каждого человека предопределена свыше",
W2="Действую так же, как действовало старшее поколение в подобной ситуации",
W2="Избегание любых изменений, боязнь нового",
W2="Благодаря удаче",
W2="Чтобы преодолеть трудности, нужно дождаться благоприятной для этого ситуации",
W2="Оставить те кружки и секции, которые уже есть в школе",
W2="Быть не хуже других, не отставать",
W2="Спокойно отнестись к этой ситуации, потому что в школе всегда были, есть и будут такие ученики",
W2="В нашей семье есть традиции (ходим в театр, готовим обед и т. п.)",
W2="Узнаю, как подобную работу делали раньше",
W2="С близкими, которые хорошо меня знают и понимают, что можно предпринять"
),
"2",
IF(OR(W2="Принятие решения совместно с другими людьми",
W2="Конкуренция хороша до тех пор, пока полезна для всего коллектива",
W2="Один в поле не воин",
W2="Учителю (классному руководителю) стоит обсудить этот вопрос с классом, вместе выработать и принять общее решение",
W2="Чтобы мой ребенок учился взаимодействовать с другими людьми",
W2="Обсуждать конфликт среди одноклассников и стараться найти решение, с которым большинство согласится",
W2="Интересы друзей, благодаря которым всегда есть общие темы для разговора и повод провести время вместе",
W2="Работа в группе, команде",
W2="Признаю право принять решение большинством голосов",
W2="Я люблю работать в коллективе",
W2="От того, в каком коллективе работает или учится человек",
W2="Всего коллектива, в котором есть случаи травли",
W2="Вопросы, ответы на которые можно обсудить с одноклассниками",
W2="Если кто-то еще из класса будет готовиться и участвовать, посоветую присоединиться",
W2="Приниматься решением всего школьного коллектива",
W2="Договориться с друзьями, чтобы быть в одном стиле",
W2="Коллектив – друзья, коллеги и/или др.",
W2="Иду в компанию к друзьям, знакомым или коллегам, чтобы обсудить то, что тревожит",
W2="Подстраивание под мнение большинства, отсутствие своей позиции и своего мнения",
W2="Благодаря слаженной работе команды, сотрудничеству с другими людьми",
W2="С трудностями нужно справляться сообща",
W2="Открыть кружки и секции, которые интересны большинству",
W2="Учиться общаться с другими людьми",
W2="Собраться всем классом и обсудить проблему",
W2="Всегда по-разному, главное, чтобы в компании (друзей, близких, родных и т. д.)",
W2="Обсуждаю в коллективе",
W2="С друзьями или знакомыми (несколькими людьми)"
),
"3","4")))</f>
        <v>1</v>
      </c>
      <c r="AY2" s="6" t="str">
        <f t="shared" ref="AY2:AY6" si="13">IF(OR(X2="Следование правилам и требованиям",
X2="Конкуренция помогает человеку занять лучшее место в жизни, влиять на других людей",
X2="Жираф большой – ему видней",
X2="Так, как решил учитель (классный руководитель), который хорошо знает учеников",
X2="Чтобы мой ребенок выполнял требования учителя",
X2="Привлекать к их разрешению педагогов и руководство школы, которые отвечают за дисциплину",
X2="Направления, которые сейчас актуальны и поощряются в стране (например, волонтёрство, патриотические акции, ЗОЖ и др.)",
X2="Следование установленным требованиям и правилам",
X2="Отказываюсь от своего мнения в пользу мнения более авторитетного человека",
X2="Я исполнительный (-ая), следую правилам",
X2="От влиятельных людей, которые помогают продвигаться к успеху",
X2="Руководства школы и учителей, которые допускают травлю",
X2="Вопросы, которые учитель считает самыми важными по данной теме",
X2="Если учитель сказал, то надо обязательно участвовать",
X2="Устанавливаться руководством школы",
X2="Надеть то, что не запрещено в школе",
X2="Авторитетные и значимые люди – например, руководители",
X2="Обращаюсь к человеку, который знает, как правильно поступить",
X2="Преклонение перед руководителем, следование исключительно инструкциям от него",
X2="В результате четкого выполнения поставленной задачи",
X2="Лучше обратиться к тому, кто может за меня решить, как преодолеть трудности",
X2="Ничего не обсуждать, этот вопрос должны решать педагоги и школьное руководство",
X2="Получать высокие баллы на контрольных и экзаменах",
X2="Сообщить учителю (классному руководителю) о том, что этот ученик нуждается в помощи и поддержке",
X2="Решаю задачи, которые передо мной поставлены",
X2="Спрашиваю у руководства, как это лучше сделать",
X2="С руководителем или другим авторитетным человеком, который точно знает, как правильно поступить"
),"1",
IF(OR(X2="Соблюдение традиций (сложившихся обычаев, проверенных временем образцов)",
X2="Конкуренция вредна, она разрушает сложившиеся отношения",
X2="Бог дал родню, а чёрт вражду",
X2="Так, как принято в школе (например, по алфавиту, по росту, мальчик с девочкой и т. п.)",
X2="Чтобы мой ребенок вел себя «как положено»",
X2="Так же, как их обычно разрешали",
X2="Увлечения родных и близких, поддержка семейных хобби (сбор грибов, рыбалка, настольные игры и т. п.)",
X2="Опора на мудрость и опыт старшего поколения",
X2="Сохраняю своё личное мнение втайне, чтобы не нарушить сложившийся порядок",
X2="Я следую традициям, не люблю изменения",
X2="От семьи, в которой человек родился",
X2="Ничья. Так сложились обстоятельства",
X2="Типичные вопросы, которые задают практически на всех уроках",
X2="Если ребенок достойно выступит, я буду им гордиться. Посоветую участвовать",
X2="Оставаться неизменными, ведь они проверены временем",
X2="Конкретный совет, я старше, мне виднее",
X2="Никто, жизнь каждого человека предопределена свыше",
X2="Действую так же, как действовало старшее поколение в подобной ситуации",
X2="Избегание любых изменений, боязнь нового",
X2="Благодаря удаче",
X2="Чтобы преодолеть трудности, нужно дождаться благоприятной для этого ситуации",
X2="Оставить те кружки и секции, которые уже есть в школе",
X2="Быть не хуже других, не отставать",
X2="Спокойно отнестись к этой ситуации, потому что в школе всегда были, есть и будут такие ученики",
X2="В нашей семье есть традиции (ходим в театр, готовим обед и т. п.)",
X2="Узнаю, как подобную работу делали раньше",
X2="С близкими, которые хорошо меня знают и понимают, что можно предпринять"
),
"2",
IF(OR(X2="Принятие решения совместно с другими людьми",
X2="Конкуренция хороша до тех пор, пока полезна для всего коллектива",
X2="Один в поле не воин",
X2="Учителю (классному руководителю) стоит обсудить этот вопрос с классом, вместе выработать и принять общее решение",
X2="Чтобы мой ребенок учился взаимодействовать с другими людьми",
X2="Обсуждать конфликт среди одноклассников и стараться найти решение, с которым большинство согласится",
X2="Интересы друзей, благодаря которым всегда есть общие темы для разговора и повод провести время вместе",
X2="Работа в группе, команде",
X2="Признаю право принять решение большинством голосов",
X2="Я люблю работать в коллективе",
X2="От того, в каком коллективе работает или учится человек",
X2="Всего коллектива, в котором есть случаи травли",
X2="Вопросы, ответы на которые можно обсудить с одноклассниками",
X2="Если кто-то еще из класса будет готовиться и участвовать, посоветую присоединиться",
X2="Приниматься решением всего школьного коллектива",
X2="Договориться с друзьями, чтобы быть в одном стиле",
X2="Коллектив – друзья, коллеги и/или др.",
X2="Иду в компанию к друзьям, знакомым или коллегам, чтобы обсудить то, что тревожит",
X2="Подстраивание под мнение большинства, отсутствие своей позиции и своего мнения",
X2="Благодаря слаженной работе команды, сотрудничеству с другими людьми",
X2="С трудностями нужно справляться сообща",
X2="Открыть кружки и секции, которые интересны большинству",
X2="Учиться общаться с другими людьми",
X2="Собраться всем классом и обсудить проблему",
X2="Всегда по-разному, главное, чтобы в компании (друзей, близких, родных и т. д.)",
X2="Обсуждаю в коллективе",
X2="С друзьями или знакомыми (несколькими людьми)"
),
"3","4")))</f>
        <v>2</v>
      </c>
      <c r="AZ2" s="6" t="str">
        <f t="shared" ref="AZ2:AZ6" si="14">IF(OR(Y2="Следование правилам и требованиям",
Y2="Конкуренция помогает человеку занять лучшее место в жизни, влиять на других людей",
Y2="Жираф большой – ему видней",
Y2="Так, как решил учитель (классный руководитель), который хорошо знает учеников",
Y2="Чтобы мой ребенок выполнял требования учителя",
Y2="Привлекать к их разрешению педагогов и руководство школы, которые отвечают за дисциплину",
Y2="Направления, которые сейчас актуальны и поощряются в стране (например, волонтёрство, патриотические акции, ЗОЖ и др.)",
Y2="Следование установленным требованиям и правилам",
Y2="Отказываюсь от своего мнения в пользу мнения более авторитетного человека",
Y2="Я исполнительный (-ая), следую правилам",
Y2="От влиятельных людей, которые помогают продвигаться к успеху",
Y2="Руководства школы и учителей, которые допускают травлю",
Y2="Вопросы, которые учитель считает самыми важными по данной теме",
Y2="Если учитель сказал, то надо обязательно участвовать",
Y2="Устанавливаться руководством школы",
Y2="Надеть то, что не запрещено в школе",
Y2="Авторитетные и значимые люди – например, руководители",
Y2="Обращаюсь к человеку, который знает, как правильно поступить",
Y2="Преклонение перед руководителем, следование исключительно инструкциям от него",
Y2="В результате четкого выполнения поставленной задачи",
Y2="Лучше обратиться к тому, кто может за меня решить, как преодолеть трудности",
Y2="Ничего не обсуждать, этот вопрос должны решать педагоги и школьное руководство",
Y2="Получать высокие баллы на контрольных и экзаменах",
Y2="Сообщить учителю (классному руководителю) о том, что этот ученик нуждается в помощи и поддержке",
Y2="Решаю задачи, которые передо мной поставлены",
Y2="Спрашиваю у руководства, как это лучше сделать",
Y2="С руководителем или другим авторитетным человеком, который точно знает, как правильно поступить"
),"1",
IF(OR(Y2="Соблюдение традиций (сложившихся обычаев, проверенных временем образцов)",
Y2="Конкуренция вредна, она разрушает сложившиеся отношения",
Y2="Бог дал родню, а чёрт вражду",
Y2="Так, как принято в школе (например, по алфавиту, по росту, мальчик с девочкой и т. п.)",
Y2="Чтобы мой ребенок вел себя «как положено»",
Y2="Так же, как их обычно разрешали",
Y2="Увлечения родных и близких, поддержка семейных хобби (сбор грибов, рыбалка, настольные игры и т. п.)",
Y2="Опора на мудрость и опыт старшего поколения",
Y2="Сохраняю своё личное мнение втайне, чтобы не нарушить сложившийся порядок",
Y2="Я следую традициям, не люблю изменения",
Y2="От семьи, в которой человек родился",
Y2="Ничья. Так сложились обстоятельства",
Y2="Типичные вопросы, которые задают практически на всех уроках",
Y2="Если ребенок достойно выступит, я буду им гордиться. Посоветую участвовать",
Y2="Оставаться неизменными, ведь они проверены временем",
Y2="Конкретный совет, я старше, мне виднее",
Y2="Никто, жизнь каждого человека предопределена свыше",
Y2="Действую так же, как действовало старшее поколение в подобной ситуации",
Y2="Избегание любых изменений, боязнь нового",
Y2="Благодаря удаче",
Y2="Чтобы преодолеть трудности, нужно дождаться благоприятной для этого ситуации",
Y2="Оставить те кружки и секции, которые уже есть в школе",
Y2="Быть не хуже других, не отставать",
Y2="Спокойно отнестись к этой ситуации, потому что в школе всегда были, есть и будут такие ученики",
Y2="В нашей семье есть традиции (ходим в театр, готовим обед и т. п.)",
Y2="Узнаю, как подобную работу делали раньше",
Y2="С близкими, которые хорошо меня знают и понимают, что можно предпринять"
),
"2",
IF(OR(Y2="Принятие решения совместно с другими людьми",
Y2="Конкуренция хороша до тех пор, пока полезна для всего коллектива",
Y2="Один в поле не воин",
Y2="Учителю (классному руководителю) стоит обсудить этот вопрос с классом, вместе выработать и принять общее решение",
Y2="Чтобы мой ребенок учился взаимодействовать с другими людьми",
Y2="Обсуждать конфликт среди одноклассников и стараться найти решение, с которым большинство согласится",
Y2="Интересы друзей, благодаря которым всегда есть общие темы для разговора и повод провести время вместе",
Y2="Работа в группе, команде",
Y2="Признаю право принять решение большинством голосов",
Y2="Я люблю работать в коллективе",
Y2="От того, в каком коллективе работает или учится человек",
Y2="Всего коллектива, в котором есть случаи травли",
Y2="Вопросы, ответы на которые можно обсудить с одноклассниками",
Y2="Если кто-то еще из класса будет готовиться и участвовать, посоветую присоединиться",
Y2="Приниматься решением всего школьного коллектива",
Y2="Договориться с друзьями, чтобы быть в одном стиле",
Y2="Коллектив – друзья, коллеги и/или др.",
Y2="Иду в компанию к друзьям, знакомым или коллегам, чтобы обсудить то, что тревожит",
Y2="Подстраивание под мнение большинства, отсутствие своей позиции и своего мнения",
Y2="Благодаря слаженной работе команды, сотрудничеству с другими людьми",
Y2="С трудностями нужно справляться сообща",
Y2="Открыть кружки и секции, которые интересны большинству",
Y2="Учиться общаться с другими людьми",
Y2="Собраться всем классом и обсудить проблему",
Y2="Всегда по-разному, главное, чтобы в компании (друзей, близких, родных и т. д.)",
Y2="Обсуждаю в коллективе",
Y2="С друзьями или знакомыми (несколькими людьми)"
),
"3","4")))</f>
        <v>1</v>
      </c>
      <c r="BA2" s="6" t="str">
        <f t="shared" ref="BA2:BA6" si="15">IF(OR(Z2="Следование правилам и требованиям",
Z2="Конкуренция помогает человеку занять лучшее место в жизни, влиять на других людей",
Z2="Жираф большой – ему видней",
Z2="Так, как решил учитель (классный руководитель), который хорошо знает учеников",
Z2="Чтобы мой ребенок выполнял требования учителя",
Z2="Привлекать к их разрешению педагогов и руководство школы, которые отвечают за дисциплину",
Z2="Направления, которые сейчас актуальны и поощряются в стране (например, волонтёрство, патриотические акции, ЗОЖ и др.)",
Z2="Следование установленным требованиям и правилам",
Z2="Отказываюсь от своего мнения в пользу мнения более авторитетного человека",
Z2="Я исполнительный (-ая), следую правилам",
Z2="От влиятельных людей, которые помогают продвигаться к успеху",
Z2="Руководства школы и учителей, которые допускают травлю",
Z2="Вопросы, которые учитель считает самыми важными по данной теме",
Z2="Если учитель сказал, то надо обязательно участвовать",
Z2="Устанавливаться руководством школы",
Z2="Надеть то, что не запрещено в школе",
Z2="Авторитетные и значимые люди – например, руководители",
Z2="Обращаюсь к человеку, который знает, как правильно поступить",
Z2="Преклонение перед руководителем, следование исключительно инструкциям от него",
Z2="В результате четкого выполнения поставленной задачи",
Z2="Лучше обратиться к тому, кто может за меня решить, как преодолеть трудности",
Z2="Ничего не обсуждать, этот вопрос должны решать педагоги и школьное руководство",
Z2="Получать высокие баллы на контрольных и экзаменах",
Z2="Сообщить учителю (классному руководителю) о том, что этот ученик нуждается в помощи и поддержке",
Z2="Решаю задачи, которые передо мной поставлены",
Z2="Спрашиваю у руководства, как это лучше сделать",
Z2="С руководителем или другим авторитетным человеком, который точно знает, как правильно поступить"
),"1",
IF(OR(Z2="Соблюдение традиций (сложившихся обычаев, проверенных временем образцов)",
Z2="Конкуренция вредна, она разрушает сложившиеся отношения",
Z2="Бог дал родню, а чёрт вражду",
Z2="Так, как принято в школе (например, по алфавиту, по росту, мальчик с девочкой и т. п.)",
Z2="Чтобы мой ребенок вел себя «как положено»",
Z2="Так же, как их обычно разрешали",
Z2="Увлечения родных и близких, поддержка семейных хобби (сбор грибов, рыбалка, настольные игры и т. п.)",
Z2="Опора на мудрость и опыт старшего поколения",
Z2="Сохраняю своё личное мнение втайне, чтобы не нарушить сложившийся порядок",
Z2="Я следую традициям, не люблю изменения",
Z2="От семьи, в которой человек родился",
Z2="Ничья. Так сложились обстоятельства",
Z2="Типичные вопросы, которые задают практически на всех уроках",
Z2="Если ребенок достойно выступит, я буду им гордиться. Посоветую участвовать",
Z2="Оставаться неизменными, ведь они проверены временем",
Z2="Конкретный совет, я старше, мне виднее",
Z2="Никто, жизнь каждого человека предопределена свыше",
Z2="Действую так же, как действовало старшее поколение в подобной ситуации",
Z2="Избегание любых изменений, боязнь нового",
Z2="Благодаря удаче",
Z2="Чтобы преодолеть трудности, нужно дождаться благоприятной для этого ситуации",
Z2="Оставить те кружки и секции, которые уже есть в школе",
Z2="Быть не хуже других, не отставать",
Z2="Спокойно отнестись к этой ситуации, потому что в школе всегда были, есть и будут такие ученики",
Z2="В нашей семье есть традиции (ходим в театр, готовим обед и т. п.)",
Z2="Узнаю, как подобную работу делали раньше",
Z2="С близкими, которые хорошо меня знают и понимают, что можно предпринять"
),
"2",
IF(OR(Z2="Принятие решения совместно с другими людьми",
Z2="Конкуренция хороша до тех пор, пока полезна для всего коллектива",
Z2="Один в поле не воин",
Z2="Учителю (классному руководителю) стоит обсудить этот вопрос с классом, вместе выработать и принять общее решение",
Z2="Чтобы мой ребенок учился взаимодействовать с другими людьми",
Z2="Обсуждать конфликт среди одноклассников и стараться найти решение, с которым большинство согласится",
Z2="Интересы друзей, благодаря которым всегда есть общие темы для разговора и повод провести время вместе",
Z2="Работа в группе, команде",
Z2="Признаю право принять решение большинством голосов",
Z2="Я люблю работать в коллективе",
Z2="От того, в каком коллективе работает или учится человек",
Z2="Всего коллектива, в котором есть случаи травли",
Z2="Вопросы, ответы на которые можно обсудить с одноклассниками",
Z2="Если кто-то еще из класса будет готовиться и участвовать, посоветую присоединиться",
Z2="Приниматься решением всего школьного коллектива",
Z2="Договориться с друзьями, чтобы быть в одном стиле",
Z2="Коллектив – друзья, коллеги и/или др.",
Z2="Иду в компанию к друзьям, знакомым или коллегам, чтобы обсудить то, что тревожит",
Z2="Подстраивание под мнение большинства, отсутствие своей позиции и своего мнения",
Z2="Благодаря слаженной работе команды, сотрудничеству с другими людьми",
Z2="С трудностями нужно справляться сообща",
Z2="Открыть кружки и секции, которые интересны большинству",
Z2="Учиться общаться с другими людьми",
Z2="Собраться всем классом и обсудить проблему",
Z2="Всегда по-разному, главное, чтобы в компании (друзей, близких, родных и т. д.)",
Z2="Обсуждаю в коллективе",
Z2="С друзьями или знакомыми (несколькими людьми)"
),
"3","4")))</f>
        <v>3</v>
      </c>
      <c r="BB2" s="6" t="str">
        <f t="shared" ref="BB2:BB6" si="16">IF(OR(AA2="Следование правилам и требованиям",
AA2="Конкуренция помогает человеку занять лучшее место в жизни, влиять на других людей",
AA2="Жираф большой – ему видней",
AA2="Так, как решил учитель (классный руководитель), который хорошо знает учеников",
AA2="Чтобы мой ребенок выполнял требования учителя",
AA2="Привлекать к их разрешению педагогов и руководство школы, которые отвечают за дисциплину",
AA2="Направления, которые сейчас актуальны и поощряются в стране (например, волонтёрство, патриотические акции, ЗОЖ и др.)",
AA2="Следование установленным требованиям и правилам",
AA2="Отказываюсь от своего мнения в пользу мнения более авторитетного человека",
AA2="Я исполнительный (-ая), следую правилам",
AA2="От влиятельных людей, которые помогают продвигаться к успеху",
AA2="Руководства школы и учителей, которые допускают травлю",
AA2="Вопросы, которые учитель считает самыми важными по данной теме",
AA2="Если учитель сказал, то надо обязательно участвовать",
AA2="Устанавливаться руководством школы",
AA2="Надеть то, что не запрещено в школе",
AA2="Авторитетные и значимые люди – например, руководители",
AA2="Обращаюсь к человеку, который знает, как правильно поступить",
AA2="Преклонение перед руководителем, следование исключительно инструкциям от него",
AA2="В результате четкого выполнения поставленной задачи",
AA2="Лучше обратиться к тому, кто может за меня решить, как преодолеть трудности",
AA2="Ничего не обсуждать, этот вопрос должны решать педагоги и школьное руководство",
AA2="Получать высокие баллы на контрольных и экзаменах",
AA2="Сообщить учителю (классному руководителю) о том, что этот ученик нуждается в помощи и поддержке",
AA2="Решаю задачи, которые передо мной поставлены",
AA2="Спрашиваю у руководства, как это лучше сделать",
AA2="С руководителем или другим авторитетным человеком, который точно знает, как правильно поступить"
),"1",
IF(OR(AA2="Соблюдение традиций (сложившихся обычаев, проверенных временем образцов)",
AA2="Конкуренция вредна, она разрушает сложившиеся отношения",
AA2="Бог дал родню, а чёрт вражду",
AA2="Так, как принято в школе (например, по алфавиту, по росту, мальчик с девочкой и т. п.)",
AA2="Чтобы мой ребенок вел себя «как положено»",
AA2="Так же, как их обычно разрешали",
AA2="Увлечения родных и близких, поддержка семейных хобби (сбор грибов, рыбалка, настольные игры и т. п.)",
AA2="Опора на мудрость и опыт старшего поколения",
AA2="Сохраняю своё личное мнение втайне, чтобы не нарушить сложившийся порядок",
AA2="Я следую традициям, не люблю изменения",
AA2="От семьи, в которой человек родился",
AA2="Ничья. Так сложились обстоятельства",
AA2="Типичные вопросы, которые задают практически на всех уроках",
AA2="Если ребенок достойно выступит, я буду им гордиться. Посоветую участвовать",
AA2="Оставаться неизменными, ведь они проверены временем",
AA2="Конкретный совет, я старше, мне виднее",
AA2="Никто, жизнь каждого человека предопределена свыше",
AA2="Действую так же, как действовало старшее поколение в подобной ситуации",
AA2="Избегание любых изменений, боязнь нового",
AA2="Благодаря удаче",
AA2="Чтобы преодолеть трудности, нужно дождаться благоприятной для этого ситуации",
AA2="Оставить те кружки и секции, которые уже есть в школе",
AA2="Быть не хуже других, не отставать",
AA2="Спокойно отнестись к этой ситуации, потому что в школе всегда были, есть и будут такие ученики",
AA2="В нашей семье есть традиции (ходим в театр, готовим обед и т. п.)",
AA2="Узнаю, как подобную работу делали раньше",
AA2="С близкими, которые хорошо меня знают и понимают, что можно предпринять"
),
"2",
IF(OR(AA2="Принятие решения совместно с другими людьми",
AA2="Конкуренция хороша до тех пор, пока полезна для всего коллектива",
AA2="Один в поле не воин",
AA2="Учителю (классному руководителю) стоит обсудить этот вопрос с классом, вместе выработать и принять общее решение",
AA2="Чтобы мой ребенок учился взаимодействовать с другими людьми",
AA2="Обсуждать конфликт среди одноклассников и стараться найти решение, с которым большинство согласится",
AA2="Интересы друзей, благодаря которым всегда есть общие темы для разговора и повод провести время вместе",
AA2="Работа в группе, команде",
AA2="Признаю право принять решение большинством голосов",
AA2="Я люблю работать в коллективе",
AA2="От того, в каком коллективе работает или учится человек",
AA2="Всего коллектива, в котором есть случаи травли",
AA2="Вопросы, ответы на которые можно обсудить с одноклассниками",
AA2="Если кто-то еще из класса будет готовиться и участвовать, посоветую присоединиться",
AA2="Приниматься решением всего школьного коллектива",
AA2="Договориться с друзьями, чтобы быть в одном стиле",
AA2="Коллектив – друзья, коллеги и/или др.",
AA2="Иду в компанию к друзьям, знакомым или коллегам, чтобы обсудить то, что тревожит",
AA2="Подстраивание под мнение большинства, отсутствие своей позиции и своего мнения",
AA2="Благодаря слаженной работе команды, сотрудничеству с другими людьми",
AA2="С трудностями нужно справляться сообща",
AA2="Открыть кружки и секции, которые интересны большинству",
AA2="Учиться общаться с другими людьми",
AA2="Собраться всем классом и обсудить проблему",
AA2="Всегда по-разному, главное, чтобы в компании (друзей, близких, родных и т. д.)",
AA2="Обсуждаю в коллективе",
AA2="С друзьями или знакомыми (несколькими людьми)"
),
"3","4")))</f>
        <v>4</v>
      </c>
      <c r="BC2" s="6" t="str">
        <f t="shared" ref="BC2:BC6" si="17">IF(OR(AB2="Следование правилам и требованиям",
AB2="Конкуренция помогает человеку занять лучшее место в жизни, влиять на других людей",
AB2="Жираф большой – ему видней",
AB2="Так, как решил учитель (классный руководитель), который хорошо знает учеников",
AB2="Чтобы мой ребенок выполнял требования учителя",
AB2="Привлекать к их разрешению педагогов и руководство школы, которые отвечают за дисциплину",
AB2="Направления, которые сейчас актуальны и поощряются в стране (например, волонтёрство, патриотические акции, ЗОЖ и др.)",
AB2="Следование установленным требованиям и правилам",
AB2="Отказываюсь от своего мнения в пользу мнения более авторитетного человека",
AB2="Я исполнительный (-ая), следую правилам",
AB2="От влиятельных людей, которые помогают продвигаться к успеху",
AB2="Руководства школы и учителей, которые допускают травлю",
AB2="Вопросы, которые учитель считает самыми важными по данной теме",
AB2="Если учитель сказал, то надо обязательно участвовать",
AB2="Устанавливаться руководством школы",
AB2="Надеть то, что не запрещено в школе",
AB2="Авторитетные и значимые люди – например, руководители",
AB2="Обращаюсь к человеку, который знает, как правильно поступить",
AB2="Преклонение перед руководителем, следование исключительно инструкциям от него",
AB2="В результате четкого выполнения поставленной задачи",
AB2="Лучше обратиться к тому, кто может за меня решить, как преодолеть трудности",
AB2="Ничего не обсуждать, этот вопрос должны решать педагоги и школьное руководство",
AB2="Получать высокие баллы на контрольных и экзаменах",
AB2="Сообщить учителю (классному руководителю) о том, что этот ученик нуждается в помощи и поддержке",
AB2="Решаю задачи, которые передо мной поставлены",
AB2="Спрашиваю у руководства, как это лучше сделать",
AB2="С руководителем или другим авторитетным человеком, который точно знает, как правильно поступить"
),"1",
IF(OR(AB2="Соблюдение традиций (сложившихся обычаев, проверенных временем образцов)",
AB2="Конкуренция вредна, она разрушает сложившиеся отношения",
AB2="Бог дал родню, а чёрт вражду",
AB2="Так, как принято в школе (например, по алфавиту, по росту, мальчик с девочкой и т. п.)",
AB2="Чтобы мой ребенок вел себя «как положено»",
AB2="Так же, как их обычно разрешали",
AB2="Увлечения родных и близких, поддержка семейных хобби (сбор грибов, рыбалка, настольные игры и т. п.)",
AB2="Опора на мудрость и опыт старшего поколения",
AB2="Сохраняю своё личное мнение втайне, чтобы не нарушить сложившийся порядок",
AB2="Я следую традициям, не люблю изменения",
AB2="От семьи, в которой человек родился",
AB2="Ничья. Так сложились обстоятельства",
AB2="Типичные вопросы, которые задают практически на всех уроках",
AB2="Если ребенок достойно выступит, я буду им гордиться. Посоветую участвовать",
AB2="Оставаться неизменными, ведь они проверены временем",
AB2="Конкретный совет, я старше, мне виднее",
AB2="Никто, жизнь каждого человека предопределена свыше",
AB2="Действую так же, как действовало старшее поколение в подобной ситуации",
AB2="Избегание любых изменений, боязнь нового",
AB2="Благодаря удаче",
AB2="Чтобы преодолеть трудности, нужно дождаться благоприятной для этого ситуации",
AB2="Оставить те кружки и секции, которые уже есть в школе",
AB2="Быть не хуже других, не отставать",
AB2="Спокойно отнестись к этой ситуации, потому что в школе всегда были, есть и будут такие ученики",
AB2="В нашей семье есть традиции (ходим в театр, готовим обед и т. п.)",
AB2="Узнаю, как подобную работу делали раньше",
AB2="С близкими, которые хорошо меня знают и понимают, что можно предпринять"
),
"2",
IF(OR(AB2="Принятие решения совместно с другими людьми",
AB2="Конкуренция хороша до тех пор, пока полезна для всего коллектива",
AB2="Один в поле не воин",
AB2="Учителю (классному руководителю) стоит обсудить этот вопрос с классом, вместе выработать и принять общее решение",
AB2="Чтобы мой ребенок учился взаимодействовать с другими людьми",
AB2="Обсуждать конфликт среди одноклассников и стараться найти решение, с которым большинство согласится",
AB2="Интересы друзей, благодаря которым всегда есть общие темы для разговора и повод провести время вместе",
AB2="Работа в группе, команде",
AB2="Признаю право принять решение большинством голосов",
AB2="Я люблю работать в коллективе",
AB2="От того, в каком коллективе работает или учится человек",
AB2="Всего коллектива, в котором есть случаи травли",
AB2="Вопросы, ответы на которые можно обсудить с одноклассниками",
AB2="Если кто-то еще из класса будет готовиться и участвовать, посоветую присоединиться",
AB2="Приниматься решением всего школьного коллектива",
AB2="Договориться с друзьями, чтобы быть в одном стиле",
AB2="Коллектив – друзья, коллеги и/или др.",
AB2="Иду в компанию к друзьям, знакомым или коллегам, чтобы обсудить то, что тревожит",
AB2="Подстраивание под мнение большинства, отсутствие своей позиции и своего мнения",
AB2="Благодаря слаженной работе команды, сотрудничеству с другими людьми",
AB2="С трудностями нужно справляться сообща",
AB2="Открыть кружки и секции, которые интересны большинству",
AB2="Учиться общаться с другими людьми",
AB2="Собраться всем классом и обсудить проблему",
AB2="Всегда по-разному, главное, чтобы в компании (друзей, близких, родных и т. д.)",
AB2="Обсуждаю в коллективе",
AB2="С друзьями или знакомыми (несколькими людьми)"
),
"3","4")))</f>
        <v>3</v>
      </c>
      <c r="BD2" s="6" t="str">
        <f t="shared" ref="BD2:BD6" si="18">IF(OR(AC2="Следование правилам и требованиям",
AC2="Конкуренция помогает человеку занять лучшее место в жизни, влиять на других людей",
AC2="Жираф большой – ему видней",
AC2="Так, как решил учитель (классный руководитель), который хорошо знает учеников",
AC2="Чтобы мой ребенок выполнял требования учителя",
AC2="Привлекать к их разрешению педагогов и руководство школы, которые отвечают за дисциплину",
AC2="Направления, которые сейчас актуальны и поощряются в стране (например, волонтёрство, патриотические акции, ЗОЖ и др.)",
AC2="Следование установленным требованиям и правилам",
AC2="Отказываюсь от своего мнения в пользу мнения более авторитетного человека",
AC2="Я исполнительный (-ая), следую правилам",
AC2="От влиятельных людей, которые помогают продвигаться к успеху",
AC2="Руководства школы и учителей, которые допускают травлю",
AC2="Вопросы, которые учитель считает самыми важными по данной теме",
AC2="Если учитель сказал, то надо обязательно участвовать",
AC2="Устанавливаться руководством школы",
AC2="Надеть то, что не запрещено в школе",
AC2="Авторитетные и значимые люди – например, руководители",
AC2="Обращаюсь к человеку, который знает, как правильно поступить",
AC2="Преклонение перед руководителем, следование исключительно инструкциям от него",
AC2="В результате четкого выполнения поставленной задачи",
AC2="Лучше обратиться к тому, кто может за меня решить, как преодолеть трудности",
AC2="Ничего не обсуждать, этот вопрос должны решать педагоги и школьное руководство",
AC2="Получать высокие баллы на контрольных и экзаменах",
AC2="Сообщить учителю (классному руководителю) о том, что этот ученик нуждается в помощи и поддержке",
AC2="Решаю задачи, которые передо мной поставлены",
AC2="Спрашиваю у руководства, как это лучше сделать",
AC2="С руководителем или другим авторитетным человеком, который точно знает, как правильно поступить"
),"1",
IF(OR(AC2="Соблюдение традиций (сложившихся обычаев, проверенных временем образцов)",
AC2="Конкуренция вредна, она разрушает сложившиеся отношения",
AC2="Бог дал родню, а чёрт вражду",
AC2="Так, как принято в школе (например, по алфавиту, по росту, мальчик с девочкой и т. п.)",
AC2="Чтобы мой ребенок вел себя «как положено»",
AC2="Так же, как их обычно разрешали",
AC2="Увлечения родных и близких, поддержка семейных хобби (сбор грибов, рыбалка, настольные игры и т. п.)",
AC2="Опора на мудрость и опыт старшего поколения",
AC2="Сохраняю своё личное мнение втайне, чтобы не нарушить сложившийся порядок",
AC2="Я следую традициям, не люблю изменения",
AC2="От семьи, в которой человек родился",
AC2="Ничья. Так сложились обстоятельства",
AC2="Типичные вопросы, которые задают практически на всех уроках",
AC2="Если ребенок достойно выступит, я буду им гордиться. Посоветую участвовать",
AC2="Оставаться неизменными, ведь они проверены временем",
AC2="Конкретный совет, я старше, мне виднее",
AC2="Никто, жизнь каждого человека предопределена свыше",
AC2="Действую так же, как действовало старшее поколение в подобной ситуации",
AC2="Избегание любых изменений, боязнь нового",
AC2="Благодаря удаче",
AC2="Чтобы преодолеть трудности, нужно дождаться благоприятной для этого ситуации",
AC2="Оставить те кружки и секции, которые уже есть в школе",
AC2="Быть не хуже других, не отставать",
AC2="Спокойно отнестись к этой ситуации, потому что в школе всегда были, есть и будут такие ученики",
AC2="В нашей семье есть традиции (ходим в театр, готовим обед и т. п.)",
AC2="Узнаю, как подобную работу делали раньше",
AC2="С близкими, которые хорошо меня знают и понимают, что можно предпринять"
),
"2",
IF(OR(AC2="Принятие решения совместно с другими людьми",
AC2="Конкуренция хороша до тех пор, пока полезна для всего коллектива",
AC2="Один в поле не воин",
AC2="Учителю (классному руководителю) стоит обсудить этот вопрос с классом, вместе выработать и принять общее решение",
AC2="Чтобы мой ребенок учился взаимодействовать с другими людьми",
AC2="Обсуждать конфликт среди одноклассников и стараться найти решение, с которым большинство согласится",
AC2="Интересы друзей, благодаря которым всегда есть общие темы для разговора и повод провести время вместе",
AC2="Работа в группе, команде",
AC2="Признаю право принять решение большинством голосов",
AC2="Я люблю работать в коллективе",
AC2="От того, в каком коллективе работает или учится человек",
AC2="Всего коллектива, в котором есть случаи травли",
AC2="Вопросы, ответы на которые можно обсудить с одноклассниками",
AC2="Если кто-то еще из класса будет готовиться и участвовать, посоветую присоединиться",
AC2="Приниматься решением всего школьного коллектива",
AC2="Договориться с друзьями, чтобы быть в одном стиле",
AC2="Коллектив – друзья, коллеги и/или др.",
AC2="Иду в компанию к друзьям, знакомым или коллегам, чтобы обсудить то, что тревожит",
AC2="Подстраивание под мнение большинства, отсутствие своей позиции и своего мнения",
AC2="Благодаря слаженной работе команды, сотрудничеству с другими людьми",
AC2="С трудностями нужно справляться сообща",
AC2="Открыть кружки и секции, которые интересны большинству",
AC2="Учиться общаться с другими людьми",
AC2="Собраться всем классом и обсудить проблему",
AC2="Всегда по-разному, главное, чтобы в компании (друзей, близких, родных и т. д.)",
AC2="Обсуждаю в коллективе",
AC2="С друзьями или знакомыми (несколькими людьми)"
),
"3","4")))</f>
        <v>2</v>
      </c>
      <c r="BE2" s="6" t="str">
        <f t="shared" ref="BE2:BE6" si="19">IF(OR(AD2="Следование правилам и требованиям",
AD2="Конкуренция помогает человеку занять лучшее место в жизни, влиять на других людей",
AD2="Жираф большой – ему видней",
AD2="Так, как решил учитель (классный руководитель), который хорошо знает учеников",
AD2="Чтобы мой ребенок выполнял требования учителя",
AD2="Привлекать к их разрешению педагогов и руководство школы, которые отвечают за дисциплину",
AD2="Направления, которые сейчас актуальны и поощряются в стране (например, волонтёрство, патриотические акции, ЗОЖ и др.)",
AD2="Следование установленным требованиям и правилам",
AD2="Отказываюсь от своего мнения в пользу мнения более авторитетного человека",
AD2="Я исполнительный (-ая), следую правилам",
AD2="От влиятельных людей, которые помогают продвигаться к успеху",
AD2="Руководства школы и учителей, которые допускают травлю",
AD2="Вопросы, которые учитель считает самыми важными по данной теме",
AD2="Если учитель сказал, то надо обязательно участвовать",
AD2="Устанавливаться руководством школы",
AD2="Надеть то, что не запрещено в школе",
AD2="Авторитетные и значимые люди – например, руководители",
AD2="Обращаюсь к человеку, который знает, как правильно поступить",
AD2="Преклонение перед руководителем, следование исключительно инструкциям от него",
AD2="В результате четкого выполнения поставленной задачи",
AD2="Лучше обратиться к тому, кто может за меня решить, как преодолеть трудности",
AD2="Ничего не обсуждать, этот вопрос должны решать педагоги и школьное руководство",
AD2="Получать высокие баллы на контрольных и экзаменах",
AD2="Сообщить учителю (классному руководителю) о том, что этот ученик нуждается в помощи и поддержке",
AD2="Решаю задачи, которые передо мной поставлены",
AD2="Спрашиваю у руководства, как это лучше сделать",
AD2="С руководителем или другим авторитетным человеком, который точно знает, как правильно поступить"
),"1",
IF(OR(AD2="Соблюдение традиций (сложившихся обычаев, проверенных временем образцов)",
AD2="Конкуренция вредна, она разрушает сложившиеся отношения",
AD2="Бог дал родню, а чёрт вражду",
AD2="Так, как принято в школе (например, по алфавиту, по росту, мальчик с девочкой и т. п.)",
AD2="Чтобы мой ребенок вел себя «как положено»",
AD2="Так же, как их обычно разрешали",
AD2="Увлечения родных и близких, поддержка семейных хобби (сбор грибов, рыбалка, настольные игры и т. п.)",
AD2="Опора на мудрость и опыт старшего поколения",
AD2="Сохраняю своё личное мнение втайне, чтобы не нарушить сложившийся порядок",
AD2="Я следую традициям, не люблю изменения",
AD2="От семьи, в которой человек родился",
AD2="Ничья. Так сложились обстоятельства",
AD2="Типичные вопросы, которые задают практически на всех уроках",
AD2="Если ребенок достойно выступит, я буду им гордиться. Посоветую участвовать",
AD2="Оставаться неизменными, ведь они проверены временем",
AD2="Конкретный совет, я старше, мне виднее",
AD2="Никто, жизнь каждого человека предопределена свыше",
AD2="Действую так же, как действовало старшее поколение в подобной ситуации",
AD2="Избегание любых изменений, боязнь нового",
AD2="Благодаря удаче",
AD2="Чтобы преодолеть трудности, нужно дождаться благоприятной для этого ситуации",
AD2="Оставить те кружки и секции, которые уже есть в школе",
AD2="Быть не хуже других, не отставать",
AD2="Спокойно отнестись к этой ситуации, потому что в школе всегда были, есть и будут такие ученики",
AD2="В нашей семье есть традиции (ходим в театр, готовим обед и т. п.)",
AD2="Узнаю, как подобную работу делали раньше",
AD2="С близкими, которые хорошо меня знают и понимают, что можно предпринять"
),
"2",
IF(OR(AD2="Принятие решения совместно с другими людьми",
AD2="Конкуренция хороша до тех пор, пока полезна для всего коллектива",
AD2="Один в поле не воин",
AD2="Учителю (классному руководителю) стоит обсудить этот вопрос с классом, вместе выработать и принять общее решение",
AD2="Чтобы мой ребенок учился взаимодействовать с другими людьми",
AD2="Обсуждать конфликт среди одноклассников и стараться найти решение, с которым большинство согласится",
AD2="Интересы друзей, благодаря которым всегда есть общие темы для разговора и повод провести время вместе",
AD2="Работа в группе, команде",
AD2="Признаю право принять решение большинством голосов",
AD2="Я люблю работать в коллективе",
AD2="От того, в каком коллективе работает или учится человек",
AD2="Всего коллектива, в котором есть случаи травли",
AD2="Вопросы, ответы на которые можно обсудить с одноклассниками",
AD2="Если кто-то еще из класса будет готовиться и участвовать, посоветую присоединиться",
AD2="Приниматься решением всего школьного коллектива",
AD2="Договориться с друзьями, чтобы быть в одном стиле",
AD2="Коллектив – друзья, коллеги и/или др.",
AD2="Иду в компанию к друзьям, знакомым или коллегам, чтобы обсудить то, что тревожит",
AD2="Подстраивание под мнение большинства, отсутствие своей позиции и своего мнения",
AD2="Благодаря слаженной работе команды, сотрудничеству с другими людьми",
AD2="С трудностями нужно справляться сообща",
AD2="Открыть кружки и секции, которые интересны большинству",
AD2="Учиться общаться с другими людьми",
AD2="Собраться всем классом и обсудить проблему",
AD2="Всегда по-разному, главное, чтобы в компании (друзей, близких, родных и т. д.)",
AD2="Обсуждаю в коллективе",
AD2="С друзьями или знакомыми (несколькими людьми)"
),
"3","4")))</f>
        <v>3</v>
      </c>
      <c r="BF2" s="6" t="str">
        <f t="shared" ref="BF2:BF6" si="20">IF(OR(AE2="Следование правилам и требованиям",
AE2="Конкуренция помогает человеку занять лучшее место в жизни, влиять на других людей",
AE2="Жираф большой – ему видней",
AE2="Так, как решил учитель (классный руководитель), который хорошо знает учеников",
AE2="Чтобы мой ребенок выполнял требования учителя",
AE2="Привлекать к их разрешению педагогов и руководство школы, которые отвечают за дисциплину",
AE2="Направления, которые сейчас актуальны и поощряются в стране (например, волонтёрство, патриотические акции, ЗОЖ и др.)",
AE2="Следование установленным требованиям и правилам",
AE2="Отказываюсь от своего мнения в пользу мнения более авторитетного человека",
AE2="Я исполнительный (-ая), следую правилам",
AE2="От влиятельных людей, которые помогают продвигаться к успеху",
AE2="Руководства школы и учителей, которые допускают травлю",
AE2="Вопросы, которые учитель считает самыми важными по данной теме",
AE2="Если учитель сказал, то надо обязательно участвовать",
AE2="Устанавливаться руководством школы",
AE2="Надеть то, что не запрещено в школе",
AE2="Авторитетные и значимые люди – например, руководители",
AE2="Обращаюсь к человеку, который знает, как правильно поступить",
AE2="Преклонение перед руководителем, следование исключительно инструкциям от него",
AE2="В результате четкого выполнения поставленной задачи",
AE2="Лучше обратиться к тому, кто может за меня решить, как преодолеть трудности",
AE2="Ничего не обсуждать, этот вопрос должны решать педагоги и школьное руководство",
AE2="Получать высокие баллы на контрольных и экзаменах",
AE2="Сообщить учителю (классному руководителю) о том, что этот ученик нуждается в помощи и поддержке",
AE2="Решаю задачи, которые передо мной поставлены",
AE2="Спрашиваю у руководства, как это лучше сделать",
AE2="С руководителем или другим авторитетным человеком, который точно знает, как правильно поступить"
),"1",
IF(OR(AE2="Соблюдение традиций (сложившихся обычаев, проверенных временем образцов)",
AE2="Конкуренция вредна, она разрушает сложившиеся отношения",
AE2="Бог дал родню, а чёрт вражду",
AE2="Так, как принято в школе (например, по алфавиту, по росту, мальчик с девочкой и т. п.)",
AE2="Чтобы мой ребенок вел себя «как положено»",
AE2="Так же, как их обычно разрешали",
AE2="Увлечения родных и близких, поддержка семейных хобби (сбор грибов, рыбалка, настольные игры и т. п.)",
AE2="Опора на мудрость и опыт старшего поколения",
AE2="Сохраняю своё личное мнение втайне, чтобы не нарушить сложившийся порядок",
AE2="Я следую традициям, не люблю изменения",
AE2="От семьи, в которой человек родился",
AE2="Ничья. Так сложились обстоятельства",
AE2="Типичные вопросы, которые задают практически на всех уроках",
AE2="Если ребенок достойно выступит, я буду им гордиться. Посоветую участвовать",
AE2="Оставаться неизменными, ведь они проверены временем",
AE2="Конкретный совет, я старше, мне виднее",
AE2="Никто, жизнь каждого человека предопределена свыше",
AE2="Действую так же, как действовало старшее поколение в подобной ситуации",
AE2="Избегание любых изменений, боязнь нового",
AE2="Благодаря удаче",
AE2="Чтобы преодолеть трудности, нужно дождаться благоприятной для этого ситуации",
AE2="Оставить те кружки и секции, которые уже есть в школе",
AE2="Быть не хуже других, не отставать",
AE2="Спокойно отнестись к этой ситуации, потому что в школе всегда были, есть и будут такие ученики",
AE2="В нашей семье есть традиции (ходим в театр, готовим обед и т. п.)",
AE2="Узнаю, как подобную работу делали раньше",
AE2="С близкими, которые хорошо меня знают и понимают, что можно предпринять"
),
"2",
IF(OR(AE2="Принятие решения совместно с другими людьми",
AE2="Конкуренция хороша до тех пор, пока полезна для всего коллектива",
AE2="Один в поле не воин",
AE2="Учителю (классному руководителю) стоит обсудить этот вопрос с классом, вместе выработать и принять общее решение",
AE2="Чтобы мой ребенок учился взаимодействовать с другими людьми",
AE2="Обсуждать конфликт среди одноклассников и стараться найти решение, с которым большинство согласится",
AE2="Интересы друзей, благодаря которым всегда есть общие темы для разговора и повод провести время вместе",
AE2="Работа в группе, команде",
AE2="Признаю право принять решение большинством голосов",
AE2="Я люблю работать в коллективе",
AE2="От того, в каком коллективе работает или учится человек",
AE2="Всего коллектива, в котором есть случаи травли",
AE2="Вопросы, ответы на которые можно обсудить с одноклассниками",
AE2="Если кто-то еще из класса будет готовиться и участвовать, посоветую присоединиться",
AE2="Приниматься решением всего школьного коллектива",
AE2="Договориться с друзьями, чтобы быть в одном стиле",
AE2="Коллектив – друзья, коллеги и/или др.",
AE2="Иду в компанию к друзьям, знакомым или коллегам, чтобы обсудить то, что тревожит",
AE2="Подстраивание под мнение большинства, отсутствие своей позиции и своего мнения",
AE2="Благодаря слаженной работе команды, сотрудничеству с другими людьми",
AE2="С трудностями нужно справляться сообща",
AE2="Открыть кружки и секции, которые интересны большинству",
AE2="Учиться общаться с другими людьми",
AE2="Собраться всем классом и обсудить проблему",
AE2="Всегда по-разному, главное, чтобы в компании (друзей, близких, родных и т. д.)",
AE2="Обсуждаю в коллективе",
AE2="С друзьями или знакомыми (несколькими людьми)"
),
"3","4")))</f>
        <v>1</v>
      </c>
      <c r="BG2" s="6" t="str">
        <f t="shared" ref="BG2:BG6" si="21">IF(OR(AF2="Следование правилам и требованиям",
AF2="Конкуренция помогает человеку занять лучшее место в жизни, влиять на других людей",
AF2="Жираф большой – ему видней",
AF2="Так, как решил учитель (классный руководитель), который хорошо знает учеников",
AF2="Чтобы мой ребенок выполнял требования учителя",
AF2="Привлекать к их разрешению педагогов и руководство школы, которые отвечают за дисциплину",
AF2="Направления, которые сейчас актуальны и поощряются в стране (например, волонтёрство, патриотические акции, ЗОЖ и др.)",
AF2="Следование установленным требованиям и правилам",
AF2="Отказываюсь от своего мнения в пользу мнения более авторитетного человека",
AF2="Я исполнительный (-ая), следую правилам",
AF2="От влиятельных людей, которые помогают продвигаться к успеху",
AF2="Руководства школы и учителей, которые допускают травлю",
AF2="Вопросы, которые учитель считает самыми важными по данной теме",
AF2="Если учитель сказал, то надо обязательно участвовать",
AF2="Устанавливаться руководством школы",
AF2="Надеть то, что не запрещено в школе",
AF2="Авторитетные и значимые люди – например, руководители",
AF2="Обращаюсь к человеку, который знает, как правильно поступить",
AF2="Преклонение перед руководителем, следование исключительно инструкциям от него",
AF2="В результате четкого выполнения поставленной задачи",
AF2="Лучше обратиться к тому, кто может за меня решить, как преодолеть трудности",
AF2="Ничего не обсуждать, этот вопрос должны решать педагоги и школьное руководство",
AF2="Получать высокие баллы на контрольных и экзаменах",
AF2="Сообщить учителю (классному руководителю) о том, что этот ученик нуждается в помощи и поддержке",
AF2="Решаю задачи, которые передо мной поставлены",
AF2="Спрашиваю у руководства, как это лучше сделать",
AF2="С руководителем или другим авторитетным человеком, который точно знает, как правильно поступить"
),"1",
IF(OR(AF2="Соблюдение традиций (сложившихся обычаев, проверенных временем образцов)",
AF2="Конкуренция вредна, она разрушает сложившиеся отношения",
AF2="Бог дал родню, а чёрт вражду",
AF2="Так, как принято в школе (например, по алфавиту, по росту, мальчик с девочкой и т. п.)",
AF2="Чтобы мой ребенок вел себя «как положено»",
AF2="Так же, как их обычно разрешали",
AF2="Увлечения родных и близких, поддержка семейных хобби (сбор грибов, рыбалка, настольные игры и т. п.)",
AF2="Опора на мудрость и опыт старшего поколения",
AF2="Сохраняю своё личное мнение втайне, чтобы не нарушить сложившийся порядок",
AF2="Я следую традициям, не люблю изменения",
AF2="От семьи, в которой человек родился",
AF2="Ничья. Так сложились обстоятельства",
AF2="Типичные вопросы, которые задают практически на всех уроках",
AF2="Если ребенок достойно выступит, я буду им гордиться. Посоветую участвовать",
AF2="Оставаться неизменными, ведь они проверены временем",
AF2="Конкретный совет, я старше, мне виднее",
AF2="Никто, жизнь каждого человека предопределена свыше",
AF2="Действую так же, как действовало старшее поколение в подобной ситуации",
AF2="Избегание любых изменений, боязнь нового",
AF2="Благодаря удаче",
AF2="Чтобы преодолеть трудности, нужно дождаться благоприятной для этого ситуации",
AF2="Оставить те кружки и секции, которые уже есть в школе",
AF2="Быть не хуже других, не отставать",
AF2="Спокойно отнестись к этой ситуации, потому что в школе всегда были, есть и будут такие ученики",
AF2="В нашей семье есть традиции (ходим в театр, готовим обед и т. п.)",
AF2="Узнаю, как подобную работу делали раньше",
AF2="С близкими, которые хорошо меня знают и понимают, что можно предпринять"
),
"2",
IF(OR(AF2="Принятие решения совместно с другими людьми",
AF2="Конкуренция хороша до тех пор, пока полезна для всего коллектива",
AF2="Один в поле не воин",
AF2="Учителю (классному руководителю) стоит обсудить этот вопрос с классом, вместе выработать и принять общее решение",
AF2="Чтобы мой ребенок учился взаимодействовать с другими людьми",
AF2="Обсуждать конфликт среди одноклассников и стараться найти решение, с которым большинство согласится",
AF2="Интересы друзей, благодаря которым всегда есть общие темы для разговора и повод провести время вместе",
AF2="Работа в группе, команде",
AF2="Признаю право принять решение большинством голосов",
AF2="Я люблю работать в коллективе",
AF2="От того, в каком коллективе работает или учится человек",
AF2="Всего коллектива, в котором есть случаи травли",
AF2="Вопросы, ответы на которые можно обсудить с одноклассниками",
AF2="Если кто-то еще из класса будет готовиться и участвовать, посоветую присоединиться",
AF2="Приниматься решением всего школьного коллектива",
AF2="Договориться с друзьями, чтобы быть в одном стиле",
AF2="Коллектив – друзья, коллеги и/или др.",
AF2="Иду в компанию к друзьям, знакомым или коллегам, чтобы обсудить то, что тревожит",
AF2="Подстраивание под мнение большинства, отсутствие своей позиции и своего мнения",
AF2="Благодаря слаженной работе команды, сотрудничеству с другими людьми",
AF2="С трудностями нужно справляться сообща",
AF2="Открыть кружки и секции, которые интересны большинству",
AF2="Учиться общаться с другими людьми",
AF2="Собраться всем классом и обсудить проблему",
AF2="Всегда по-разному, главное, чтобы в компании (друзей, близких, родных и т. д.)",
AF2="Обсуждаю в коллективе",
AF2="С друзьями или знакомыми (несколькими людьми)"
),
"3","4")))</f>
        <v>3</v>
      </c>
      <c r="BH2" s="6" t="str">
        <f t="shared" ref="BH2:BH6" si="22">IF(OR(AG2="Следование правилам и требованиям",
AG2="Конкуренция помогает человеку занять лучшее место в жизни, влиять на других людей",
AG2="Жираф большой – ему видней",
AG2="Так, как решил учитель (классный руководитель), который хорошо знает учеников",
AG2="Чтобы мой ребенок выполнял требования учителя",
AG2="Привлекать к их разрешению педагогов и руководство школы, которые отвечают за дисциплину",
AG2="Направления, которые сейчас актуальны и поощряются в стране (например, волонтёрство, патриотические акции, ЗОЖ и др.)",
AG2="Следование установленным требованиям и правилам",
AG2="Отказываюсь от своего мнения в пользу мнения более авторитетного человека",
AG2="Я исполнительный (-ая), следую правилам",
AG2="От влиятельных людей, которые помогают продвигаться к успеху",
AG2="Руководства школы и учителей, которые допускают травлю",
AG2="Вопросы, которые учитель считает самыми важными по данной теме",
AG2="Если учитель сказал, то надо обязательно участвовать",
AG2="Устанавливаться руководством школы",
AG2="Надеть то, что не запрещено в школе",
AG2="Авторитетные и значимые люди – например, руководители",
AG2="Обращаюсь к человеку, который знает, как правильно поступить",
AG2="Преклонение перед руководителем, следование исключительно инструкциям от него",
AG2="В результате четкого выполнения поставленной задачи",
AG2="Лучше обратиться к тому, кто может за меня решить, как преодолеть трудности",
AG2="Ничего не обсуждать, этот вопрос должны решать педагоги и школьное руководство",
AG2="Получать высокие баллы на контрольных и экзаменах",
AG2="Сообщить учителю (классному руководителю) о том, что этот ученик нуждается в помощи и поддержке",
AG2="Решаю задачи, которые передо мной поставлены",
AG2="Спрашиваю у руководства, как это лучше сделать",
AG2="С руководителем или другим авторитетным человеком, который точно знает, как правильно поступить"
),"1",
IF(OR(AG2="Соблюдение традиций (сложившихся обычаев, проверенных временем образцов)",
AG2="Конкуренция вредна, она разрушает сложившиеся отношения",
AG2="Бог дал родню, а чёрт вражду",
AG2="Так, как принято в школе (например, по алфавиту, по росту, мальчик с девочкой и т. п.)",
AG2="Чтобы мой ребенок вел себя «как положено»",
AG2="Так же, как их обычно разрешали",
AG2="Увлечения родных и близких, поддержка семейных хобби (сбор грибов, рыбалка, настольные игры и т. п.)",
AG2="Опора на мудрость и опыт старшего поколения",
AG2="Сохраняю своё личное мнение втайне, чтобы не нарушить сложившийся порядок",
AG2="Я следую традициям, не люблю изменения",
AG2="От семьи, в которой человек родился",
AG2="Ничья. Так сложились обстоятельства",
AG2="Типичные вопросы, которые задают практически на всех уроках",
AG2="Если ребенок достойно выступит, я буду им гордиться. Посоветую участвовать",
AG2="Оставаться неизменными, ведь они проверены временем",
AG2="Конкретный совет, я старше, мне виднее",
AG2="Никто, жизнь каждого человека предопределена свыше",
AG2="Действую так же, как действовало старшее поколение в подобной ситуации",
AG2="Избегание любых изменений, боязнь нового",
AG2="Благодаря удаче",
AG2="Чтобы преодолеть трудности, нужно дождаться благоприятной для этого ситуации",
AG2="Оставить те кружки и секции, которые уже есть в школе",
AG2="Быть не хуже других, не отставать",
AG2="Спокойно отнестись к этой ситуации, потому что в школе всегда были, есть и будут такие ученики",
AG2="В нашей семье есть традиции (ходим в театр, готовим обед и т. п.)",
AG2="Узнаю, как подобную работу делали раньше",
AG2="С близкими, которые хорошо меня знают и понимают, что можно предпринять"
),
"2",
IF(OR(AG2="Принятие решения совместно с другими людьми",
AG2="Конкуренция хороша до тех пор, пока полезна для всего коллектива",
AG2="Один в поле не воин",
AG2="Учителю (классному руководителю) стоит обсудить этот вопрос с классом, вместе выработать и принять общее решение",
AG2="Чтобы мой ребенок учился взаимодействовать с другими людьми",
AG2="Обсуждать конфликт среди одноклассников и стараться найти решение, с которым большинство согласится",
AG2="Интересы друзей, благодаря которым всегда есть общие темы для разговора и повод провести время вместе",
AG2="Работа в группе, команде",
AG2="Признаю право принять решение большинством голосов",
AG2="Я люблю работать в коллективе",
AG2="От того, в каком коллективе работает или учится человек",
AG2="Всего коллектива, в котором есть случаи травли",
AG2="Вопросы, ответы на которые можно обсудить с одноклассниками",
AG2="Если кто-то еще из класса будет готовиться и участвовать, посоветую присоединиться",
AG2="Приниматься решением всего школьного коллектива",
AG2="Договориться с друзьями, чтобы быть в одном стиле",
AG2="Коллектив – друзья, коллеги и/или др.",
AG2="Иду в компанию к друзьям, знакомым или коллегам, чтобы обсудить то, что тревожит",
AG2="Подстраивание под мнение большинства, отсутствие своей позиции и своего мнения",
AG2="Благодаря слаженной работе команды, сотрудничеству с другими людьми",
AG2="С трудностями нужно справляться сообща",
AG2="Открыть кружки и секции, которые интересны большинству",
AG2="Учиться общаться с другими людьми",
AG2="Собраться всем классом и обсудить проблему",
AG2="Всегда по-разному, главное, чтобы в компании (друзей, близких, родных и т. д.)",
AG2="Обсуждаю в коллективе",
AG2="С друзьями или знакомыми (несколькими людьми)"
),
"3","4")))</f>
        <v>4</v>
      </c>
      <c r="BI2" s="6" t="str">
        <f t="shared" ref="BI2:BI6" si="23">IF(OR(AH2="Следование правилам и требованиям",
AH2="Конкуренция помогает человеку занять лучшее место в жизни, влиять на других людей",
AH2="Жираф большой – ему видней",
AH2="Так, как решил учитель (классный руководитель), который хорошо знает учеников",
AH2="Чтобы мой ребенок выполнял требования учителя",
AH2="Привлекать к их разрешению педагогов и руководство школы, которые отвечают за дисциплину",
AH2="Направления, которые сейчас актуальны и поощряются в стране (например, волонтёрство, патриотические акции, ЗОЖ и др.)",
AH2="Следование установленным требованиям и правилам",
AH2="Отказываюсь от своего мнения в пользу мнения более авторитетного человека",
AH2="Я исполнительный (-ая), следую правилам",
AH2="От влиятельных людей, которые помогают продвигаться к успеху",
AH2="Руководства школы и учителей, которые допускают травлю",
AH2="Вопросы, которые учитель считает самыми важными по данной теме",
AH2="Если учитель сказал, то надо обязательно участвовать",
AH2="Устанавливаться руководством школы",
AH2="Надеть то, что не запрещено в школе",
AH2="Авторитетные и значимые люди – например, руководители",
AH2="Обращаюсь к человеку, который знает, как правильно поступить",
AH2="Преклонение перед руководителем, следование исключительно инструкциям от него",
AH2="В результате четкого выполнения поставленной задачи",
AH2="Лучше обратиться к тому, кто может за меня решить, как преодолеть трудности",
AH2="Ничего не обсуждать, этот вопрос должны решать педагоги и школьное руководство",
AH2="Получать высокие баллы на контрольных и экзаменах",
AH2="Сообщить учителю (классному руководителю) о том, что этот ученик нуждается в помощи и поддержке",
AH2="Решаю задачи, которые передо мной поставлены",
AH2="Спрашиваю у руководства, как это лучше сделать",
AH2="С руководителем или другим авторитетным человеком, который точно знает, как правильно поступить"
),"1",
IF(OR(AH2="Соблюдение традиций (сложившихся обычаев, проверенных временем образцов)",
AH2="Конкуренция вредна, она разрушает сложившиеся отношения",
AH2="Бог дал родню, а чёрт вражду",
AH2="Так, как принято в школе (например, по алфавиту, по росту, мальчик с девочкой и т. п.)",
AH2="Чтобы мой ребенок вел себя «как положено»",
AH2="Так же, как их обычно разрешали",
AH2="Увлечения родных и близких, поддержка семейных хобби (сбор грибов, рыбалка, настольные игры и т. п.)",
AH2="Опора на мудрость и опыт старшего поколения",
AH2="Сохраняю своё личное мнение втайне, чтобы не нарушить сложившийся порядок",
AH2="Я следую традициям, не люблю изменения",
AH2="От семьи, в которой человек родился",
AH2="Ничья. Так сложились обстоятельства",
AH2="Типичные вопросы, которые задают практически на всех уроках",
AH2="Если ребенок достойно выступит, я буду им гордиться. Посоветую участвовать",
AH2="Оставаться неизменными, ведь они проверены временем",
AH2="Конкретный совет, я старше, мне виднее",
AH2="Никто, жизнь каждого человека предопределена свыше",
AH2="Действую так же, как действовало старшее поколение в подобной ситуации",
AH2="Избегание любых изменений, боязнь нового",
AH2="Благодаря удаче",
AH2="Чтобы преодолеть трудности, нужно дождаться благоприятной для этого ситуации",
AH2="Оставить те кружки и секции, которые уже есть в школе",
AH2="Быть не хуже других, не отставать",
AH2="Спокойно отнестись к этой ситуации, потому что в школе всегда были, есть и будут такие ученики",
AH2="В нашей семье есть традиции (ходим в театр, готовим обед и т. п.)",
AH2="Узнаю, как подобную работу делали раньше",
AH2="С близкими, которые хорошо меня знают и понимают, что можно предпринять"
),
"2",
IF(OR(AH2="Принятие решения совместно с другими людьми",
AH2="Конкуренция хороша до тех пор, пока полезна для всего коллектива",
AH2="Один в поле не воин",
AH2="Учителю (классному руководителю) стоит обсудить этот вопрос с классом, вместе выработать и принять общее решение",
AH2="Чтобы мой ребенок учился взаимодействовать с другими людьми",
AH2="Обсуждать конфликт среди одноклассников и стараться найти решение, с которым большинство согласится",
AH2="Интересы друзей, благодаря которым всегда есть общие темы для разговора и повод провести время вместе",
AH2="Работа в группе, команде",
AH2="Признаю право принять решение большинством голосов",
AH2="Я люблю работать в коллективе",
AH2="От того, в каком коллективе работает или учится человек",
AH2="Всего коллектива, в котором есть случаи травли",
AH2="Вопросы, ответы на которые можно обсудить с одноклассниками",
AH2="Если кто-то еще из класса будет готовиться и участвовать, посоветую присоединиться",
AH2="Приниматься решением всего школьного коллектива",
AH2="Договориться с друзьями, чтобы быть в одном стиле",
AH2="Коллектив – друзья, коллеги и/или др.",
AH2="Иду в компанию к друзьям, знакомым или коллегам, чтобы обсудить то, что тревожит",
AH2="Подстраивание под мнение большинства, отсутствие своей позиции и своего мнения",
AH2="Благодаря слаженной работе команды, сотрудничеству с другими людьми",
AH2="С трудностями нужно справляться сообща",
AH2="Открыть кружки и секции, которые интересны большинству",
AH2="Учиться общаться с другими людьми",
AH2="Собраться всем классом и обсудить проблему",
AH2="Всегда по-разному, главное, чтобы в компании (друзей, близких, родных и т. д.)",
AH2="Обсуждаю в коллективе",
AH2="С друзьями или знакомыми (несколькими людьми)"
),
"3","4")))</f>
        <v>3</v>
      </c>
      <c r="BJ2" s="6" t="str">
        <f t="shared" ref="BJ2:BJ6" si="24">IF(OR(AI2="Следование правилам и требованиям",
AI2="Конкуренция помогает человеку занять лучшее место в жизни, влиять на других людей",
AI2="Жираф большой – ему видней",
AI2="Так, как решил учитель (классный руководитель), который хорошо знает учеников",
AI2="Чтобы мой ребенок выполнял требования учителя",
AI2="Привлекать к их разрешению педагогов и руководство школы, которые отвечают за дисциплину",
AI2="Направления, которые сейчас актуальны и поощряются в стране (например, волонтёрство, патриотические акции, ЗОЖ и др.)",
AI2="Следование установленным требованиям и правилам",
AI2="Отказываюсь от своего мнения в пользу мнения более авторитетного человека",
AI2="Я исполнительный (-ая), следую правилам",
AI2="От влиятельных людей, которые помогают продвигаться к успеху",
AI2="Руководства школы и учителей, которые допускают травлю",
AI2="Вопросы, которые учитель считает самыми важными по данной теме",
AI2="Если учитель сказал, то надо обязательно участвовать",
AI2="Устанавливаться руководством школы",
AI2="Надеть то, что не запрещено в школе",
AI2="Авторитетные и значимые люди – например, руководители",
AI2="Обращаюсь к человеку, который знает, как правильно поступить",
AI2="Преклонение перед руководителем, следование исключительно инструкциям от него",
AI2="В результате четкого выполнения поставленной задачи",
AI2="Лучше обратиться к тому, кто может за меня решить, как преодолеть трудности",
AI2="Ничего не обсуждать, этот вопрос должны решать педагоги и школьное руководство",
AI2="Получать высокие баллы на контрольных и экзаменах",
AI2="Сообщить учителю (классному руководителю) о том, что этот ученик нуждается в помощи и поддержке",
AI2="Решаю задачи, которые передо мной поставлены",
AI2="Спрашиваю у руководства, как это лучше сделать",
AI2="С руководителем или другим авторитетным человеком, который точно знает, как правильно поступить"
),"1",
IF(OR(AI2="Соблюдение традиций (сложившихся обычаев, проверенных временем образцов)",
AI2="Конкуренция вредна, она разрушает сложившиеся отношения",
AI2="Бог дал родню, а чёрт вражду",
AI2="Так, как принято в школе (например, по алфавиту, по росту, мальчик с девочкой и т. п.)",
AI2="Чтобы мой ребенок вел себя «как положено»",
AI2="Так же, как их обычно разрешали",
AI2="Увлечения родных и близких, поддержка семейных хобби (сбор грибов, рыбалка, настольные игры и т. п.)",
AI2="Опора на мудрость и опыт старшего поколения",
AI2="Сохраняю своё личное мнение втайне, чтобы не нарушить сложившийся порядок",
AI2="Я следую традициям, не люблю изменения",
AI2="От семьи, в которой человек родился",
AI2="Ничья. Так сложились обстоятельства",
AI2="Типичные вопросы, которые задают практически на всех уроках",
AI2="Если ребенок достойно выступит, я буду им гордиться. Посоветую участвовать",
AI2="Оставаться неизменными, ведь они проверены временем",
AI2="Конкретный совет, я старше, мне виднее",
AI2="Никто, жизнь каждого человека предопределена свыше",
AI2="Действую так же, как действовало старшее поколение в подобной ситуации",
AI2="Избегание любых изменений, боязнь нового",
AI2="Благодаря удаче",
AI2="Чтобы преодолеть трудности, нужно дождаться благоприятной для этого ситуации",
AI2="Оставить те кружки и секции, которые уже есть в школе",
AI2="Быть не хуже других, не отставать",
AI2="Спокойно отнестись к этой ситуации, потому что в школе всегда были, есть и будут такие ученики",
AI2="В нашей семье есть традиции (ходим в театр, готовим обед и т. п.)",
AI2="Узнаю, как подобную работу делали раньше",
AI2="С близкими, которые хорошо меня знают и понимают, что можно предпринять"
),
"2",
IF(OR(AI2="Принятие решения совместно с другими людьми",
AI2="Конкуренция хороша до тех пор, пока полезна для всего коллектива",
AI2="Один в поле не воин",
AI2="Учителю (классному руководителю) стоит обсудить этот вопрос с классом, вместе выработать и принять общее решение",
AI2="Чтобы мой ребенок учился взаимодействовать с другими людьми",
AI2="Обсуждать конфликт среди одноклассников и стараться найти решение, с которым большинство согласится",
AI2="Интересы друзей, благодаря которым всегда есть общие темы для разговора и повод провести время вместе",
AI2="Работа в группе, команде",
AI2="Признаю право принять решение большинством голосов",
AI2="Я люблю работать в коллективе",
AI2="От того, в каком коллективе работает или учится человек",
AI2="Всего коллектива, в котором есть случаи травли",
AI2="Вопросы, ответы на которые можно обсудить с одноклассниками",
AI2="Если кто-то еще из класса будет готовиться и участвовать, посоветую присоединиться",
AI2="Приниматься решением всего школьного коллектива",
AI2="Договориться с друзьями, чтобы быть в одном стиле",
AI2="Коллектив – друзья, коллеги и/или др.",
AI2="Иду в компанию к друзьям, знакомым или коллегам, чтобы обсудить то, что тревожит",
AI2="Подстраивание под мнение большинства, отсутствие своей позиции и своего мнения",
AI2="Благодаря слаженной работе команды, сотрудничеству с другими людьми",
AI2="С трудностями нужно справляться сообща",
AI2="Открыть кружки и секции, которые интересны большинству",
AI2="Учиться общаться с другими людьми",
AI2="Собраться всем классом и обсудить проблему",
AI2="Всегда по-разному, главное, чтобы в компании (друзей, близких, родных и т. д.)",
AI2="Обсуждаю в коллективе",
AI2="С друзьями или знакомыми (несколькими людьми)"
),
"3","4")))</f>
        <v>3</v>
      </c>
      <c r="BK2" s="6" t="str">
        <f t="shared" ref="BK2:BK6" si="25">IF(OR(AJ2="Следование правилам и требованиям",
AJ2="Конкуренция помогает человеку занять лучшее место в жизни, влиять на других людей",
AJ2="Жираф большой – ему видней",
AJ2="Так, как решил учитель (классный руководитель), который хорошо знает учеников",
AJ2="Чтобы мой ребенок выполнял требования учителя",
AJ2="Привлекать к их разрешению педагогов и руководство школы, которые отвечают за дисциплину",
AJ2="Направления, которые сейчас актуальны и поощряются в стране (например, волонтёрство, патриотические акции, ЗОЖ и др.)",
AJ2="Следование установленным требованиям и правилам",
AJ2="Отказываюсь от своего мнения в пользу мнения более авторитетного человека",
AJ2="Я исполнительный (-ая), следую правилам",
AJ2="От влиятельных людей, которые помогают продвигаться к успеху",
AJ2="Руководства школы и учителей, которые допускают травлю",
AJ2="Вопросы, которые учитель считает самыми важными по данной теме",
AJ2="Если учитель сказал, то надо обязательно участвовать",
AJ2="Устанавливаться руководством школы",
AJ2="Надеть то, что не запрещено в школе",
AJ2="Авторитетные и значимые люди – например, руководители",
AJ2="Обращаюсь к человеку, который знает, как правильно поступить",
AJ2="Преклонение перед руководителем, следование исключительно инструкциям от него",
AJ2="В результате четкого выполнения поставленной задачи",
AJ2="Лучше обратиться к тому, кто может за меня решить, как преодолеть трудности",
AJ2="Ничего не обсуждать, этот вопрос должны решать педагоги и школьное руководство",
AJ2="Получать высокие баллы на контрольных и экзаменах",
AJ2="Сообщить учителю (классному руководителю) о том, что этот ученик нуждается в помощи и поддержке",
AJ2="Решаю задачи, которые передо мной поставлены",
AJ2="Спрашиваю у руководства, как это лучше сделать",
AJ2="С руководителем или другим авторитетным человеком, который точно знает, как правильно поступить"
),"1",
IF(OR(AJ2="Соблюдение традиций (сложившихся обычаев, проверенных временем образцов)",
AJ2="Конкуренция вредна, она разрушает сложившиеся отношения",
AJ2="Бог дал родню, а чёрт вражду",
AJ2="Так, как принято в школе (например, по алфавиту, по росту, мальчик с девочкой и т. п.)",
AJ2="Чтобы мой ребенок вел себя «как положено»",
AJ2="Так же, как их обычно разрешали",
AJ2="Увлечения родных и близких, поддержка семейных хобби (сбор грибов, рыбалка, настольные игры и т. п.)",
AJ2="Опора на мудрость и опыт старшего поколения",
AJ2="Сохраняю своё личное мнение втайне, чтобы не нарушить сложившийся порядок",
AJ2="Я следую традициям, не люблю изменения",
AJ2="От семьи, в которой человек родился",
AJ2="Ничья. Так сложились обстоятельства",
AJ2="Типичные вопросы, которые задают практически на всех уроках",
AJ2="Если ребенок достойно выступит, я буду им гордиться. Посоветую участвовать",
AJ2="Оставаться неизменными, ведь они проверены временем",
AJ2="Конкретный совет, я старше, мне виднее",
AJ2="Никто, жизнь каждого человека предопределена свыше",
AJ2="Действую так же, как действовало старшее поколение в подобной ситуации",
AJ2="Избегание любых изменений, боязнь нового",
AJ2="Благодаря удаче",
AJ2="Чтобы преодолеть трудности, нужно дождаться благоприятной для этого ситуации",
AJ2="Оставить те кружки и секции, которые уже есть в школе",
AJ2="Быть не хуже других, не отставать",
AJ2="Спокойно отнестись к этой ситуации, потому что в школе всегда были, есть и будут такие ученики",
AJ2="В нашей семье есть традиции (ходим в театр, готовим обед и т. п.)",
AJ2="Узнаю, как подобную работу делали раньше",
AJ2="С близкими, которые хорошо меня знают и понимают, что можно предпринять"
),
"2",
IF(OR(AJ2="Принятие решения совместно с другими людьми",
AJ2="Конкуренция хороша до тех пор, пока полезна для всего коллектива",
AJ2="Один в поле не воин",
AJ2="Учителю (классному руководителю) стоит обсудить этот вопрос с классом, вместе выработать и принять общее решение",
AJ2="Чтобы мой ребенок учился взаимодействовать с другими людьми",
AJ2="Обсуждать конфликт среди одноклассников и стараться найти решение, с которым большинство согласится",
AJ2="Интересы друзей, благодаря которым всегда есть общие темы для разговора и повод провести время вместе",
AJ2="Работа в группе, команде",
AJ2="Признаю право принять решение большинством голосов",
AJ2="Я люблю работать в коллективе",
AJ2="От того, в каком коллективе работает или учится человек",
AJ2="Всего коллектива, в котором есть случаи травли",
AJ2="Вопросы, ответы на которые можно обсудить с одноклассниками",
AJ2="Если кто-то еще из класса будет готовиться и участвовать, посоветую присоединиться",
AJ2="Приниматься решением всего школьного коллектива",
AJ2="Договориться с друзьями, чтобы быть в одном стиле",
AJ2="Коллектив – друзья, коллеги и/или др.",
AJ2="Иду в компанию к друзьям, знакомым или коллегам, чтобы обсудить то, что тревожит",
AJ2="Подстраивание под мнение большинства, отсутствие своей позиции и своего мнения",
AJ2="Благодаря слаженной работе команды, сотрудничеству с другими людьми",
AJ2="С трудностями нужно справляться сообща",
AJ2="Открыть кружки и секции, которые интересны большинству",
AJ2="Учиться общаться с другими людьми",
AJ2="Собраться всем классом и обсудить проблему",
AJ2="Всегда по-разному, главное, чтобы в компании (друзей, близких, родных и т. д.)",
AJ2="Обсуждаю в коллективе",
AJ2="С друзьями или знакомыми (несколькими людьми)"
),
"3","4")))</f>
        <v>2</v>
      </c>
      <c r="BL2" s="6" t="str">
        <f t="shared" ref="BL2:BL6" si="26">IF(OR(AK2="Следование правилам и требованиям",
AK2="Конкуренция помогает человеку занять лучшее место в жизни, влиять на других людей",
AK2="Жираф большой – ему видней",
AK2="Так, как решил учитель (классный руководитель), который хорошо знает учеников",
AK2="Чтобы мой ребенок выполнял требования учителя",
AK2="Привлекать к их разрешению педагогов и руководство школы, которые отвечают за дисциплину",
AK2="Направления, которые сейчас актуальны и поощряются в стране (например, волонтёрство, патриотические акции, ЗОЖ и др.)",
AK2="Следование установленным требованиям и правилам",
AK2="Отказываюсь от своего мнения в пользу мнения более авторитетного человека",
AK2="Я исполнительный (-ая), следую правилам",
AK2="От влиятельных людей, которые помогают продвигаться к успеху",
AK2="Руководства школы и учителей, которые допускают травлю",
AK2="Вопросы, которые учитель считает самыми важными по данной теме",
AK2="Если учитель сказал, то надо обязательно участвовать",
AK2="Устанавливаться руководством школы",
AK2="Надеть то, что не запрещено в школе",
AK2="Авторитетные и значимые люди – например, руководители",
AK2="Обращаюсь к человеку, который знает, как правильно поступить",
AK2="Преклонение перед руководителем, следование исключительно инструкциям от него",
AK2="В результате четкого выполнения поставленной задачи",
AK2="Лучше обратиться к тому, кто может за меня решить, как преодолеть трудности",
AK2="Ничего не обсуждать, этот вопрос должны решать педагоги и школьное руководство",
AK2="Получать высокие баллы на контрольных и экзаменах",
AK2="Сообщить учителю (классному руководителю) о том, что этот ученик нуждается в помощи и поддержке",
AK2="Решаю задачи, которые передо мной поставлены",
AK2="Спрашиваю у руководства, как это лучше сделать",
AK2="С руководителем или другим авторитетным человеком, который точно знает, как правильно поступить"
),"1",
IF(OR(AK2="Соблюдение традиций (сложившихся обычаев, проверенных временем образцов)",
AK2="Конкуренция вредна, она разрушает сложившиеся отношения",
AK2="Бог дал родню, а чёрт вражду",
AK2="Так, как принято в школе (например, по алфавиту, по росту, мальчик с девочкой и т. п.)",
AK2="Чтобы мой ребенок вел себя «как положено»",
AK2="Так же, как их обычно разрешали",
AK2="Увлечения родных и близких, поддержка семейных хобби (сбор грибов, рыбалка, настольные игры и т. п.)",
AK2="Опора на мудрость и опыт старшего поколения",
AK2="Сохраняю своё личное мнение втайне, чтобы не нарушить сложившийся порядок",
AK2="Я следую традициям, не люблю изменения",
AK2="От семьи, в которой человек родился",
AK2="Ничья. Так сложились обстоятельства",
AK2="Типичные вопросы, которые задают практически на всех уроках",
AK2="Если ребенок достойно выступит, я буду им гордиться. Посоветую участвовать",
AK2="Оставаться неизменными, ведь они проверены временем",
AK2="Конкретный совет, я старше, мне виднее",
AK2="Никто, жизнь каждого человека предопределена свыше",
AK2="Действую так же, как действовало старшее поколение в подобной ситуации",
AK2="Избегание любых изменений, боязнь нового",
AK2="Благодаря удаче",
AK2="Чтобы преодолеть трудности, нужно дождаться благоприятной для этого ситуации",
AK2="Оставить те кружки и секции, которые уже есть в школе",
AK2="Быть не хуже других, не отставать",
AK2="Спокойно отнестись к этой ситуации, потому что в школе всегда были, есть и будут такие ученики",
AK2="В нашей семье есть традиции (ходим в театр, готовим обед и т. п.)",
AK2="Узнаю, как подобную работу делали раньше",
AK2="С близкими, которые хорошо меня знают и понимают, что можно предпринять"
),
"2",
IF(OR(AK2="Принятие решения совместно с другими людьми",
AK2="Конкуренция хороша до тех пор, пока полезна для всего коллектива",
AK2="Один в поле не воин",
AK2="Учителю (классному руководителю) стоит обсудить этот вопрос с классом, вместе выработать и принять общее решение",
AK2="Чтобы мой ребенок учился взаимодействовать с другими людьми",
AK2="Обсуждать конфликт среди одноклассников и стараться найти решение, с которым большинство согласится",
AK2="Интересы друзей, благодаря которым всегда есть общие темы для разговора и повод провести время вместе",
AK2="Работа в группе, команде",
AK2="Признаю право принять решение большинством голосов",
AK2="Я люблю работать в коллективе",
AK2="От того, в каком коллективе работает или учится человек",
AK2="Всего коллектива, в котором есть случаи травли",
AK2="Вопросы, ответы на которые можно обсудить с одноклассниками",
AK2="Если кто-то еще из класса будет готовиться и участвовать, посоветую присоединиться",
AK2="Приниматься решением всего школьного коллектива",
AK2="Договориться с друзьями, чтобы быть в одном стиле",
AK2="Коллектив – друзья, коллеги и/или др.",
AK2="Иду в компанию к друзьям, знакомым или коллегам, чтобы обсудить то, что тревожит",
AK2="Подстраивание под мнение большинства, отсутствие своей позиции и своего мнения",
AK2="Благодаря слаженной работе команды, сотрудничеству с другими людьми",
AK2="С трудностями нужно справляться сообща",
AK2="Открыть кружки и секции, которые интересны большинству",
AK2="Учиться общаться с другими людьми",
AK2="Собраться всем классом и обсудить проблему",
AK2="Всегда по-разному, главное, чтобы в компании (друзей, близких, родных и т. д.)",
AK2="Обсуждаю в коллективе",
AK2="С друзьями или знакомыми (несколькими людьми)"
),
"3","4")))</f>
        <v>3</v>
      </c>
      <c r="BM2" s="8">
        <f>COUNTIF(Таблица1[[#This Row],[Ключ 1-1]:[Ключ 1-27]],"1")</f>
        <v>4</v>
      </c>
      <c r="BN2" s="8">
        <f>COUNTIF(Таблица1[[#This Row],[Ключ 1-1]:[Ключ 1-27]],"2")</f>
        <v>5</v>
      </c>
      <c r="BO2" s="8">
        <f>COUNTIF(Таблица1[[#This Row],[Ключ 1-1]:[Ключ 1-27]],"3")</f>
        <v>10</v>
      </c>
      <c r="BP2" s="8">
        <f>COUNTIF(Таблица1[[#This Row],[Ключ 1-1]:[Ключ 1-27]],"4")</f>
        <v>8</v>
      </c>
      <c r="BQ2" s="6">
        <f>COUNTIF(Таблица1[[#This Row],[Ключ 1-1]],"1")+COUNTIF(Таблица1[[#This Row],[Ключ 1-4]],"1")+COUNTIF(Таблица1[[#This Row],[Ключ 1-7]],"1")+COUNTIF(Таблица1[[#This Row],[Ключ 1-10]],"1")+COUNTIF(Таблица1[[#This Row],[Ключ 1-13]],"1")+COUNTIF(Таблица1[[#This Row],[Ключ 1-16]],"1")+COUNTIF(Таблица1[[#This Row],[Ключ 1-19]],"1")+COUNTIF(Таблица1[[#This Row],[Ключ 1-22]],"1")+COUNTIF(Таблица1[[#This Row],[Ключ 1-25]],"1")</f>
        <v>2</v>
      </c>
      <c r="BR2" s="6">
        <f>COUNTIF(Таблица1[[#This Row],[Ключ 1-1]],"2")+COUNTIF(Таблица1[[#This Row],[Ключ 1-4]],"2")+COUNTIF(Таблица1[[#This Row],[Ключ 1-7]],"2")+COUNTIF(Таблица1[[#This Row],[Ключ 1-10]],"2")+COUNTIF(Таблица1[[#This Row],[Ключ 1-13]],"2")+COUNTIF(Таблица1[[#This Row],[Ключ 1-16]],"2")+COUNTIF(Таблица1[[#This Row],[Ключ 1-19]],"2")+COUNTIF(Таблица1[[#This Row],[Ключ 1-22]],"2")+COUNTIF(Таблица1[[#This Row],[Ключ 1-25]],"2")</f>
        <v>2</v>
      </c>
      <c r="BS2" s="6">
        <f>COUNTIF(Таблица1[[#This Row],[Ключ 1-1]],"3")+COUNTIF(Таблица1[[#This Row],[Ключ 1-4]],"3")+COUNTIF(Таблица1[[#This Row],[Ключ 1-7]],"3")+COUNTIF(Таблица1[[#This Row],[Ключ 1-10]],"3")+COUNTIF(Таблица1[[#This Row],[Ключ 1-13]],"3")+COUNTIF(Таблица1[[#This Row],[Ключ 1-16]],"3")+COUNTIF(Таблица1[[#This Row],[Ключ 1-19]],"3")+COUNTIF(Таблица1[[#This Row],[Ключ 1-22]],"3")+COUNTIF(Таблица1[[#This Row],[Ключ 1-25]],"3")</f>
        <v>3</v>
      </c>
      <c r="BT2" s="6">
        <f>COUNTIF(Таблица1[[#This Row],[Ключ 1-1]],"4")+COUNTIF(Таблица1[[#This Row],[Ключ 1-4]],"4")+COUNTIF(Таблица1[[#This Row],[Ключ 1-7]],"4")+COUNTIF(Таблица1[[#This Row],[Ключ 1-10]],"4")+COUNTIF(Таблица1[[#This Row],[Ключ 1-13]],"4")+COUNTIF(Таблица1[[#This Row],[Ключ 1-16]],"4")+COUNTIF(Таблица1[[#This Row],[Ключ 1-19]],"4")+COUNTIF(Таблица1[[#This Row],[Ключ 1-22]],"4")+COUNTIF(Таблица1[[#This Row],[Ключ 1-25]],"4")</f>
        <v>2</v>
      </c>
      <c r="BU2" s="24">
        <f>COUNTIF(Таблица1[[#This Row],[Ключ 1-2]],"1")+COUNTIF(Таблица1[[#This Row],[Ключ 1-5]],"1")+COUNTIF(Таблица1[[#This Row],[Ключ 1-8]],"1")+COUNTIF(Таблица1[[#This Row],[Ключ 1-11]],"1")+COUNTIF(Таблица1[[#This Row],[Ключ 1-14]],"1")+COUNTIF(Таблица1[[#This Row],[Ключ 1-17]],"1")+COUNTIF(Таблица1[[#This Row],[Ключ 1-20]],"1")+COUNTIF(Таблица1[[#This Row],[Ключ 1-23]],"1")+COUNTIF(Таблица1[[#This Row],[Ключ 1-26]],"1")</f>
        <v>0</v>
      </c>
      <c r="BV2" s="24">
        <f>COUNTIF(Таблица1[[#This Row],[Ключ 1-2]],"2")+COUNTIF(Таблица1[[#This Row],[Ключ 1-5]],"2")+COUNTIF(Таблица1[[#This Row],[Ключ 1-8]],"2")+COUNTIF(Таблица1[[#This Row],[Ключ 1-11]],"2")+COUNTIF(Таблица1[[#This Row],[Ключ 1-14]],"2")+COUNTIF(Таблица1[[#This Row],[Ключ 1-17]],"2")+COUNTIF(Таблица1[[#This Row],[Ключ 1-20]],"2")+COUNTIF(Таблица1[[#This Row],[Ключ 1-23]],"2")+COUNTIF(Таблица1[[#This Row],[Ключ 1-26]],"2")</f>
        <v>3</v>
      </c>
      <c r="BW2" s="24">
        <f>COUNTIF(Таблица1[[#This Row],[Ключ 1-2]],"3")+COUNTIF(Таблица1[[#This Row],[Ключ 1-5]],"3")+COUNTIF(Таблица1[[#This Row],[Ключ 1-8]],"3")+COUNTIF(Таблица1[[#This Row],[Ключ 1-11]],"3")+COUNTIF(Таблица1[[#This Row],[Ключ 1-14]],"3")+COUNTIF(Таблица1[[#This Row],[Ключ 1-17]],"3")+COUNTIF(Таблица1[[#This Row],[Ключ 1-20]],"3")+COUNTIF(Таблица1[[#This Row],[Ключ 1-23]],"3")+COUNTIF(Таблица1[[#This Row],[Ключ 1-26]],"3")</f>
        <v>2</v>
      </c>
      <c r="BX2" s="24">
        <f>COUNTIF(Таблица1[[#This Row],[Ключ 1-2]],"4")+COUNTIF(Таблица1[[#This Row],[Ключ 1-5]],"4")+COUNTIF(Таблица1[[#This Row],[Ключ 1-8]],"4")+COUNTIF(Таблица1[[#This Row],[Ключ 1-11]],"4")+COUNTIF(Таблица1[[#This Row],[Ключ 1-14]],"4")+COUNTIF(Таблица1[[#This Row],[Ключ 1-17]],"4")+COUNTIF(Таблица1[[#This Row],[Ключ 1-20]],"4")+COUNTIF(Таблица1[[#This Row],[Ключ 1-23]],"4")+COUNTIF(Таблица1[[#This Row],[Ключ 1-26]],"4")</f>
        <v>4</v>
      </c>
      <c r="BY2" s="6">
        <f>COUNTIF(Таблица1[[#This Row],[Ключ 1-3]],"1")+COUNTIF(Таблица1[[#This Row],[Ключ 1-6]],"1")+COUNTIF(Таблица1[[#This Row],[Ключ 1-9]],"1")+COUNTIF(Таблица1[[#This Row],[Ключ 1-12]],"1")+COUNTIF(Таблица1[[#This Row],[Ключ 1-15]],"1")+COUNTIF(Таблица1[[#This Row],[Ключ 1-18]],"1")+COUNTIF(Таблица1[[#This Row],[Ключ 1-21]],"1")+COUNTIF(Таблица1[[#This Row],[Ключ 1-24]],"1")+COUNTIF(Таблица1[[#This Row],[Ключ 1-27]],"1")</f>
        <v>2</v>
      </c>
      <c r="BZ2" s="6">
        <f>COUNTIF(Таблица1[[#This Row],[Ключ 1-3]],"2")+COUNTIF(Таблица1[[#This Row],[Ключ 1-6]],"2")+COUNTIF(Таблица1[[#This Row],[Ключ 1-9]],"2")+COUNTIF(Таблица1[[#This Row],[Ключ 1-12]],"2")+COUNTIF(Таблица1[[#This Row],[Ключ 1-15]],"2")+COUNTIF(Таблица1[[#This Row],[Ключ 1-18]],"2")+COUNTIF(Таблица1[[#This Row],[Ключ 1-21]],"2")+COUNTIF(Таблица1[[#This Row],[Ключ 1-24]],"2")+COUNTIF(Таблица1[[#This Row],[Ключ 1-27]],"2")</f>
        <v>0</v>
      </c>
      <c r="CA2" s="6">
        <f>COUNTIF(Таблица1[[#This Row],[Ключ 1-3]],"3")+COUNTIF(Таблица1[[#This Row],[Ключ 1-6]],"3")+COUNTIF(Таблица1[[#This Row],[Ключ 1-9]],"3")+COUNTIF(Таблица1[[#This Row],[Ключ 1-12]],"3")+COUNTIF(Таблица1[[#This Row],[Ключ 1-15]],"3")+COUNTIF(Таблица1[[#This Row],[Ключ 1-18]],"3")+COUNTIF(Таблица1[[#This Row],[Ключ 1-21]],"3")+COUNTIF(Таблица1[[#This Row],[Ключ 1-24]],"3")+COUNTIF(Таблица1[[#This Row],[Ключ 1-27]],"3")</f>
        <v>5</v>
      </c>
      <c r="CB2" s="6">
        <f>COUNTIF(Таблица1[[#This Row],[Ключ 1-3]],"4")+COUNTIF(Таблица1[[#This Row],[Ключ 1-6]],"4")+COUNTIF(Таблица1[[#This Row],[Ключ 1-9]],"4")+COUNTIF(Таблица1[[#This Row],[Ключ 1-12]],"4")+COUNTIF(Таблица1[[#This Row],[Ключ 1-15]],"4")+COUNTIF(Таблица1[[#This Row],[Ключ 1-18]],"4")+COUNTIF(Таблица1[[#This Row],[Ключ 1-21]],"4")+COUNTIF(Таблица1[[#This Row],[Ключ 1-24]],"4")+COUNTIF(Таблица1[[#This Row],[Ключ 1-27]],"4")</f>
        <v>2</v>
      </c>
      <c r="CC2" s="16" t="s">
        <v>116</v>
      </c>
      <c r="CD2" s="16" t="s">
        <v>86</v>
      </c>
      <c r="CE2" s="16" t="s">
        <v>160</v>
      </c>
      <c r="CF2" s="16" t="s">
        <v>180</v>
      </c>
      <c r="CG2" s="16" t="s">
        <v>169</v>
      </c>
      <c r="CH2" s="16" t="s">
        <v>139</v>
      </c>
      <c r="CI2" s="16" t="s">
        <v>140</v>
      </c>
      <c r="CJ2" s="16" t="s">
        <v>178</v>
      </c>
      <c r="CK2" s="16" t="s">
        <v>120</v>
      </c>
      <c r="CL2" s="16" t="s">
        <v>121</v>
      </c>
      <c r="CM2" s="16" t="s">
        <v>184</v>
      </c>
      <c r="CN2" s="16" t="s">
        <v>123</v>
      </c>
      <c r="CO2" s="16" t="s">
        <v>124</v>
      </c>
      <c r="CP2" s="16" t="s">
        <v>150</v>
      </c>
      <c r="CQ2" s="16" t="s">
        <v>91</v>
      </c>
      <c r="CR2" s="16" t="s">
        <v>92</v>
      </c>
      <c r="CS2" s="16" t="s">
        <v>93</v>
      </c>
      <c r="CT2" s="16" t="s">
        <v>182</v>
      </c>
      <c r="CU2" s="16" t="s">
        <v>127</v>
      </c>
      <c r="CV2" s="16" t="s">
        <v>96</v>
      </c>
      <c r="CW2" s="16" t="s">
        <v>143</v>
      </c>
      <c r="CX2" s="16" t="s">
        <v>128</v>
      </c>
      <c r="CY2" s="16" t="s">
        <v>161</v>
      </c>
      <c r="CZ2" s="16" t="s">
        <v>144</v>
      </c>
      <c r="DA2" s="16" t="s">
        <v>97</v>
      </c>
      <c r="DB2" s="16" t="s">
        <v>153</v>
      </c>
      <c r="DC2" s="16" t="s">
        <v>154</v>
      </c>
      <c r="DD2" s="17" t="str">
        <f t="shared" ref="DD2:DD6" si="27">IF(OR(CC2="Решения и распоряжения школьной администрации",
CC2="У нас реализуют задумки и инициативы классного руководителя и школьной администрации, ответственно относятся к поручениям",
CC2="Дело классного руководителя, который должен поддерживать порядок",
CC2="Так, как скажет учитель (классный руководитель)",
CC2="Все стараются в первую очередь соблюдать дисциплину, слушать учителя",
CC2="К разрешению конфликта привлекается учитель / классный руководитель / завуч / директор",
CC2="События, в которых призывают поучаствовать педагоги и руководство школы",
CC2="Образцовая самодисциплина и следование правилам",
CC2="Стараются убедить этих учеников, что важно согласиться с мнением более авторитетного человека",
CC2="В нашей школе строгая дисциплина, каждый должен соблюдать установленные правила",
CC2="Качественное и точное выполнение распоряжений педагогов и администрации школы",
CC2="Как к проблеме, которая должна решаться руководством",
CC2="Задания, которые учителя считают самыми важными по данной теме",
CC2="Те, кого отправил учитель (или школьная администрация)",
CC2="Правила устанавливаются руководством школы, и все следуют им",
CC2="Обращают внимание ученика на недопустимость нарушения Устава (правил) школы",
CC2="От контроля со стороны учителей и администрации",
CC2="Назначают ответственного, который занимается этой проблемой",
CC2="Тем, кто чётко выполняет распоряжения педагогов и школьного руководства",
CC2="В школе чётко соблюдаются правила и всегда понятно, что от тебя требуется",
CC2="Обращаются к взрослому и авторитетному человеку",
CC2="Руководство школы самостоятельно решает, какие кружки и секции открыть",
CC2="Ставят двойку и сообщают родителям",
CC2="Сообщают классному руководителю, чтобы он принял меры",
CC2="Делают то, что попросят педагоги или администрация",
CC2="Классный руководитель (или школьная администрация) решает, как это лучше сделать",
CC2="Сообщать классному руководителю (руководству школы)"
),"1",
IF(OR(CC2="Традиции, сложившиеся в школе обычаи",
CC2="У нас осторожно относятся к любым изменениям, главное – спокойствие и постоянство",
CC2="Это обычное дело, одноклассники сами помирятся",
CC2="Так, как принято (по росту, мальчик – девочка и т. п.)",
CC2="Обычно все выполняют одинаковые задания, отвечают у доски",
CC2="Для таких ситуаций в школе есть проверенные временем решения",
CC2="Традиционные события нашей школы",
CC2="Уважение школьных традиций",
CC2="Призывают несогласных держать свое мнение при себе и не провоцировать конфликт",
CC2="В нашей школе всё стабильно, все стараются избегать любых изменений",
CC2="Участие в традиционных конкурсах и олимпиадах",
CC2="Как к неизбежной проблеме, которая может возникнуть в любом коллективе",
CC2="Типичные задания, к которым все привыкли",
CC2="Те, у кого есть опыт в этом",
CC2="Правила уже существуют долгие годы и остаются неизменными",
CC2="Стараются объяснить, что не надо выделяться",
CC2="От того, насколько в школе хранят традиции",
CC2="Стараются убедить его, что на самом деле всё не так плохо",
CC2="Тем, кто сохраняет и поддерживает сложившиеся традиции",
CC2="У школы богатый опыт, она сохраняет свои лучшие традиции",
CC2="Терпеливо ждут, когда трудности разрешатся сами собой",
CC2="Одни и те же кружки и секции работают из года в год. Как правило, новые не открывают",
CC2="Используют наказания, принятые в школе",
CC2="Не заостряют на этом внимания – такие ситуации случаются и потом сходят на нет",
CC2="Всё как обычно, отдыхают",
CC2="С переменами не спешат, прежде всё хорошенько обдумывают",
CC2="Действовать так, как у нас принято, главное – не выносить сор из избы"
),
"2",
IF(OR(CC2="Коллективные обсуждения, договоренности и решения",
CC2="У нас любят вместе планировать дела и участвовать в общих активностях",
CC2="Касается всех, ведь конфликты отражаются на каждом члене коллектива",
CC2="Чаще всего учитель (классный руководитель) обсуждает этот вопрос с классом",
CC2="Все работают в группах, вместе выполняют задания и показывают совместный результат",
CC2="Конфликт обсуждается в классе, одноклассники и друзья помогают рассудить стороны",
CC2="События, в которых можно участвовать всем вместе и проявлять способности как команда",
CC2="Общительность, готовность сотрудничать с другими людьми и работать в команде",
CC2="Продолжают спор, чтобы прийти к общему решению",
CC2="В нашей школе все работают сообща, делятся друг с другом успехами и неудачами",
CC2="Достижения школьных команд и коллективов",
CC2="Как к общей проблеме всего коллектива",
CC2="Задания, которые можно выполнять вместе с одноклассниками",
CC2="Те, кого выдвинул коллектив",
CC2="Правила принимаются в коллективном обсуждении, когда все согласны с его результатами",
CC2="Обсуждают в классе",
CC2="От того, какие сложились отношения в коллективе",
CC2="Привлекают других учеников или учителей для поддержки",
CC2="Тем, кто с удовольствием работает в команде",
CC2="В школе все стараются понять друг друга и договориться",
CC2="Обсуждают трудности в классе и находят общее решение",
CC2="Опрашивают максимальное количество учеников и/или родителей. Открывают кружки и секции, актуальные для большинства",
CC2="Призывают не отставать от одноклассников",
CC2="Обсуждают ситуацию в коллективе",
CC2="Общаются с одноклассниками/друзьями, что-то делают вместе",
CC2="Классы (коллективы) обсуждают, предлагают общее решение",
CC2="Всем вместе решать проблему"
),
"3","4")))</f>
        <v>3</v>
      </c>
      <c r="DE2" s="18" t="str">
        <f t="shared" ref="DE2:DE6" si="28">IF(OR(CD2="Решения и распоряжения школьной администрации",
CD2="У нас реализуют задумки и инициативы классного руководителя и школьной администрации, ответственно относятся к поручениям",
CD2="Дело классного руководителя, который должен поддерживать порядок",
CD2="Так, как скажет учитель (классный руководитель)",
CD2="Все стараются в первую очередь соблюдать дисциплину, слушать учителя",
CD2="К разрешению конфликта привлекается учитель / классный руководитель / завуч / директор",
CD2="События, в которых призывают поучаствовать педагоги и руководство школы",
CD2="Образцовая самодисциплина и следование правилам",
CD2="Стараются убедить этих учеников, что важно согласиться с мнением более авторитетного человека",
CD2="В нашей школе строгая дисциплина, каждый должен соблюдать установленные правила",
CD2="Качественное и точное выполнение распоряжений педагогов и администрации школы",
CD2="Как к проблеме, которая должна решаться руководством",
CD2="Задания, которые учителя считают самыми важными по данной теме",
CD2="Те, кого отправил учитель (или школьная администрация)",
CD2="Правила устанавливаются руководством школы, и все следуют им",
CD2="Обращают внимание ученика на недопустимость нарушения Устава (правил) школы",
CD2="От контроля со стороны учителей и администрации",
CD2="Назначают ответственного, который занимается этой проблемой",
CD2="Тем, кто чётко выполняет распоряжения педагогов и школьного руководства",
CD2="В школе чётко соблюдаются правила и всегда понятно, что от тебя требуется",
CD2="Обращаются к взрослому и авторитетному человеку",
CD2="Руководство школы самостоятельно решает, какие кружки и секции открыть",
CD2="Ставят двойку и сообщают родителям",
CD2="Сообщают классному руководителю, чтобы он принял меры",
CD2="Делают то, что попросят педагоги или администрация",
CD2="Классный руководитель (или школьная администрация) решает, как это лучше сделать",
CD2="Сообщать классному руководителю (руководству школы)"
),"1",
IF(OR(CD2="Традиции, сложившиеся в школе обычаи",
CD2="У нас осторожно относятся к любым изменениям, главное – спокойствие и постоянство",
CD2="Это обычное дело, одноклассники сами помирятся",
CD2="Так, как принято (по росту, мальчик – девочка и т. п.)",
CD2="Обычно все выполняют одинаковые задания, отвечают у доски",
CD2="Для таких ситуаций в школе есть проверенные временем решения",
CD2="Традиционные события нашей школы",
CD2="Уважение школьных традиций",
CD2="Призывают несогласных держать свое мнение при себе и не провоцировать конфликт",
CD2="В нашей школе всё стабильно, все стараются избегать любых изменений",
CD2="Участие в традиционных конкурсах и олимпиадах",
CD2="Как к неизбежной проблеме, которая может возникнуть в любом коллективе",
CD2="Типичные задания, к которым все привыкли",
CD2="Те, у кого есть опыт в этом",
CD2="Правила уже существуют долгие годы и остаются неизменными",
CD2="Стараются объяснить, что не надо выделяться",
CD2="От того, насколько в школе хранят традиции",
CD2="Стараются убедить его, что на самом деле всё не так плохо",
CD2="Тем, кто сохраняет и поддерживает сложившиеся традиции",
CD2="У школы богатый опыт, она сохраняет свои лучшие традиции",
CD2="Терпеливо ждут, когда трудности разрешатся сами собой",
CD2="Одни и те же кружки и секции работают из года в год. Как правило, новые не открывают",
CD2="Используют наказания, принятые в школе",
CD2="Не заостряют на этом внимания – такие ситуации случаются и потом сходят на нет",
CD2="Всё как обычно, отдыхают",
CD2="С переменами не спешат, прежде всё хорошенько обдумывают",
CD2="Действовать так, как у нас принято, главное – не выносить сор из избы"
),
"2",
IF(OR(CD2="Коллективные обсуждения, договоренности и решения",
CD2="У нас любят вместе планировать дела и участвовать в общих активностях",
CD2="Касается всех, ведь конфликты отражаются на каждом члене коллектива",
CD2="Чаще всего учитель (классный руководитель) обсуждает этот вопрос с классом",
CD2="Все работают в группах, вместе выполняют задания и показывают совместный результат",
CD2="Конфликт обсуждается в классе, одноклассники и друзья помогают рассудить стороны",
CD2="События, в которых можно участвовать всем вместе и проявлять способности как команда",
CD2="Общительность, готовность сотрудничать с другими людьми и работать в команде",
CD2="Продолжают спор, чтобы прийти к общему решению",
CD2="В нашей школе все работают сообща, делятся друг с другом успехами и неудачами",
CD2="Достижения школьных команд и коллективов",
CD2="Как к общей проблеме всего коллектива",
CD2="Задания, которые можно выполнять вместе с одноклассниками",
CD2="Те, кого выдвинул коллектив",
CD2="Правила принимаются в коллективном обсуждении, когда все согласны с его результатами",
CD2="Обсуждают в классе",
CD2="От того, какие сложились отношения в коллективе",
CD2="Привлекают других учеников или учителей для поддержки",
CD2="Тем, кто с удовольствием работает в команде",
CD2="В школе все стараются понять друг друга и договориться",
CD2="Обсуждают трудности в классе и находят общее решение",
CD2="Опрашивают максимальное количество учеников и/или родителей. Открывают кружки и секции, актуальные для большинства",
CD2="Призывают не отставать от одноклассников",
CD2="Обсуждают ситуацию в коллективе",
CD2="Общаются с одноклассниками/друзьями, что-то делают вместе",
CD2="Классы (коллективы) обсуждают, предлагают общее решение",
CD2="Всем вместе решать проблему"
),
"3","4")))</f>
        <v>4</v>
      </c>
      <c r="DF2" s="18" t="str">
        <f t="shared" ref="DF2:DF6" si="29">IF(OR(CE2="Решения и распоряжения школьной администрации",
CE2="У нас реализуют задумки и инициативы классного руководителя и школьной администрации, ответственно относятся к поручениям",
CE2="Дело классного руководителя, который должен поддерживать порядок",
CE2="Так, как скажет учитель (классный руководитель)",
CE2="Все стараются в первую очередь соблюдать дисциплину, слушать учителя",
CE2="К разрешению конфликта привлекается учитель / классный руководитель / завуч / директор",
CE2="События, в которых призывают поучаствовать педагоги и руководство школы",
CE2="Образцовая самодисциплина и следование правилам",
CE2="Стараются убедить этих учеников, что важно согласиться с мнением более авторитетного человека",
CE2="В нашей школе строгая дисциплина, каждый должен соблюдать установленные правила",
CE2="Качественное и точное выполнение распоряжений педагогов и администрации школы",
CE2="Как к проблеме, которая должна решаться руководством",
CE2="Задания, которые учителя считают самыми важными по данной теме",
CE2="Те, кого отправил учитель (или школьная администрация)",
CE2="Правила устанавливаются руководством школы, и все следуют им",
CE2="Обращают внимание ученика на недопустимость нарушения Устава (правил) школы",
CE2="От контроля со стороны учителей и администрации",
CE2="Назначают ответственного, который занимается этой проблемой",
CE2="Тем, кто чётко выполняет распоряжения педагогов и школьного руководства",
CE2="В школе чётко соблюдаются правила и всегда понятно, что от тебя требуется",
CE2="Обращаются к взрослому и авторитетному человеку",
CE2="Руководство школы самостоятельно решает, какие кружки и секции открыть",
CE2="Ставят двойку и сообщают родителям",
CE2="Сообщают классному руководителю, чтобы он принял меры",
CE2="Делают то, что попросят педагоги или администрация",
CE2="Классный руководитель (или школьная администрация) решает, как это лучше сделать",
CE2="Сообщать классному руководителю (руководству школы)"
),"1",
IF(OR(CE2="Традиции, сложившиеся в школе обычаи",
CE2="У нас осторожно относятся к любым изменениям, главное – спокойствие и постоянство",
CE2="Это обычное дело, одноклассники сами помирятся",
CE2="Так, как принято (по росту, мальчик – девочка и т. п.)",
CE2="Обычно все выполняют одинаковые задания, отвечают у доски",
CE2="Для таких ситуаций в школе есть проверенные временем решения",
CE2="Традиционные события нашей школы",
CE2="Уважение школьных традиций",
CE2="Призывают несогласных держать свое мнение при себе и не провоцировать конфликт",
CE2="В нашей школе всё стабильно, все стараются избегать любых изменений",
CE2="Участие в традиционных конкурсах и олимпиадах",
CE2="Как к неизбежной проблеме, которая может возникнуть в любом коллективе",
CE2="Типичные задания, к которым все привыкли",
CE2="Те, у кого есть опыт в этом",
CE2="Правила уже существуют долгие годы и остаются неизменными",
CE2="Стараются объяснить, что не надо выделяться",
CE2="От того, насколько в школе хранят традиции",
CE2="Стараются убедить его, что на самом деле всё не так плохо",
CE2="Тем, кто сохраняет и поддерживает сложившиеся традиции",
CE2="У школы богатый опыт, она сохраняет свои лучшие традиции",
CE2="Терпеливо ждут, когда трудности разрешатся сами собой",
CE2="Одни и те же кружки и секции работают из года в год. Как правило, новые не открывают",
CE2="Используют наказания, принятые в школе",
CE2="Не заостряют на этом внимания – такие ситуации случаются и потом сходят на нет",
CE2="Всё как обычно, отдыхают",
CE2="С переменами не спешат, прежде всё хорошенько обдумывают",
CE2="Действовать так, как у нас принято, главное – не выносить сор из избы"
),
"2",
IF(OR(CE2="Коллективные обсуждения, договоренности и решения",
CE2="У нас любят вместе планировать дела и участвовать в общих активностях",
CE2="Касается всех, ведь конфликты отражаются на каждом члене коллектива",
CE2="Чаще всего учитель (классный руководитель) обсуждает этот вопрос с классом",
CE2="Все работают в группах, вместе выполняют задания и показывают совместный результат",
CE2="Конфликт обсуждается в классе, одноклассники и друзья помогают рассудить стороны",
CE2="События, в которых можно участвовать всем вместе и проявлять способности как команда",
CE2="Общительность, готовность сотрудничать с другими людьми и работать в команде",
CE2="Продолжают спор, чтобы прийти к общему решению",
CE2="В нашей школе все работают сообща, делятся друг с другом успехами и неудачами",
CE2="Достижения школьных команд и коллективов",
CE2="Как к общей проблеме всего коллектива",
CE2="Задания, которые можно выполнять вместе с одноклассниками",
CE2="Те, кого выдвинул коллектив",
CE2="Правила принимаются в коллективном обсуждении, когда все согласны с его результатами",
CE2="Обсуждают в классе",
CE2="От того, какие сложились отношения в коллективе",
CE2="Привлекают других учеников или учителей для поддержки",
CE2="Тем, кто с удовольствием работает в команде",
CE2="В школе все стараются понять друг друга и договориться",
CE2="Обсуждают трудности в классе и находят общее решение",
CE2="Опрашивают максимальное количество учеников и/или родителей. Открывают кружки и секции, актуальные для большинства",
CE2="Призывают не отставать от одноклассников",
CE2="Обсуждают ситуацию в коллективе",
CE2="Общаются с одноклассниками/друзьями, что-то делают вместе",
CE2="Классы (коллективы) обсуждают, предлагают общее решение",
CE2="Всем вместе решать проблему"
),
"3","4")))</f>
        <v>1</v>
      </c>
      <c r="DG2" s="18" t="str">
        <f t="shared" ref="DG2:DG6" si="30">IF(OR(CF2="Решения и распоряжения школьной администрации",
CF2="У нас реализуют задумки и инициативы классного руководителя и школьной администрации, ответственно относятся к поручениям",
CF2="Дело классного руководителя, который должен поддерживать порядок",
CF2="Так, как скажет учитель (классный руководитель)",
CF2="Все стараются в первую очередь соблюдать дисциплину, слушать учителя",
CF2="К разрешению конфликта привлекается учитель / классный руководитель / завуч / директор",
CF2="События, в которых призывают поучаствовать педагоги и руководство школы",
CF2="Образцовая самодисциплина и следование правилам",
CF2="Стараются убедить этих учеников, что важно согласиться с мнением более авторитетного человека",
CF2="В нашей школе строгая дисциплина, каждый должен соблюдать установленные правила",
CF2="Качественное и точное выполнение распоряжений педагогов и администрации школы",
CF2="Как к проблеме, которая должна решаться руководством",
CF2="Задания, которые учителя считают самыми важными по данной теме",
CF2="Те, кого отправил учитель (или школьная администрация)",
CF2="Правила устанавливаются руководством школы, и все следуют им",
CF2="Обращают внимание ученика на недопустимость нарушения Устава (правил) школы",
CF2="От контроля со стороны учителей и администрации",
CF2="Назначают ответственного, который занимается этой проблемой",
CF2="Тем, кто чётко выполняет распоряжения педагогов и школьного руководства",
CF2="В школе чётко соблюдаются правила и всегда понятно, что от тебя требуется",
CF2="Обращаются к взрослому и авторитетному человеку",
CF2="Руководство школы самостоятельно решает, какие кружки и секции открыть",
CF2="Ставят двойку и сообщают родителям",
CF2="Сообщают классному руководителю, чтобы он принял меры",
CF2="Делают то, что попросят педагоги или администрация",
CF2="Классный руководитель (или школьная администрация) решает, как это лучше сделать",
CF2="Сообщать классному руководителю (руководству школы)"
),"1",
IF(OR(CF2="Традиции, сложившиеся в школе обычаи",
CF2="У нас осторожно относятся к любым изменениям, главное – спокойствие и постоянство",
CF2="Это обычное дело, одноклассники сами помирятся",
CF2="Так, как принято (по росту, мальчик – девочка и т. п.)",
CF2="Обычно все выполняют одинаковые задания, отвечают у доски",
CF2="Для таких ситуаций в школе есть проверенные временем решения",
CF2="Традиционные события нашей школы",
CF2="Уважение школьных традиций",
CF2="Призывают несогласных держать свое мнение при себе и не провоцировать конфликт",
CF2="В нашей школе всё стабильно, все стараются избегать любых изменений",
CF2="Участие в традиционных конкурсах и олимпиадах",
CF2="Как к неизбежной проблеме, которая может возникнуть в любом коллективе",
CF2="Типичные задания, к которым все привыкли",
CF2="Те, у кого есть опыт в этом",
CF2="Правила уже существуют долгие годы и остаются неизменными",
CF2="Стараются объяснить, что не надо выделяться",
CF2="От того, насколько в школе хранят традиции",
CF2="Стараются убедить его, что на самом деле всё не так плохо",
CF2="Тем, кто сохраняет и поддерживает сложившиеся традиции",
CF2="У школы богатый опыт, она сохраняет свои лучшие традиции",
CF2="Терпеливо ждут, когда трудности разрешатся сами собой",
CF2="Одни и те же кружки и секции работают из года в год. Как правило, новые не открывают",
CF2="Используют наказания, принятые в школе",
CF2="Не заостряют на этом внимания – такие ситуации случаются и потом сходят на нет",
CF2="Всё как обычно, отдыхают",
CF2="С переменами не спешат, прежде всё хорошенько обдумывают",
CF2="Действовать так, как у нас принято, главное – не выносить сор из избы"
),
"2",
IF(OR(CF2="Коллективные обсуждения, договоренности и решения",
CF2="У нас любят вместе планировать дела и участвовать в общих активностях",
CF2="Касается всех, ведь конфликты отражаются на каждом члене коллектива",
CF2="Чаще всего учитель (классный руководитель) обсуждает этот вопрос с классом",
CF2="Все работают в группах, вместе выполняют задания и показывают совместный результат",
CF2="Конфликт обсуждается в классе, одноклассники и друзья помогают рассудить стороны",
CF2="События, в которых можно участвовать всем вместе и проявлять способности как команда",
CF2="Общительность, готовность сотрудничать с другими людьми и работать в команде",
CF2="Продолжают спор, чтобы прийти к общему решению",
CF2="В нашей школе все работают сообща, делятся друг с другом успехами и неудачами",
CF2="Достижения школьных команд и коллективов",
CF2="Как к общей проблеме всего коллектива",
CF2="Задания, которые можно выполнять вместе с одноклассниками",
CF2="Те, кого выдвинул коллектив",
CF2="Правила принимаются в коллективном обсуждении, когда все согласны с его результатами",
CF2="Обсуждают в классе",
CF2="От того, какие сложились отношения в коллективе",
CF2="Привлекают других учеников или учителей для поддержки",
CF2="Тем, кто с удовольствием работает в команде",
CF2="В школе все стараются понять друг друга и договориться",
CF2="Обсуждают трудности в классе и находят общее решение",
CF2="Опрашивают максимальное количество учеников и/или родителей. Открывают кружки и секции, актуальные для большинства",
CF2="Призывают не отставать от одноклассников",
CF2="Обсуждают ситуацию в коллективе",
CF2="Общаются с одноклассниками/друзьями, что-то делают вместе",
CF2="Классы (коллективы) обсуждают, предлагают общее решение",
CF2="Всем вместе решать проблему"
),
"3","4")))</f>
        <v>3</v>
      </c>
      <c r="DH2" s="18" t="str">
        <f t="shared" ref="DH2:DH6" si="31">IF(OR(CG2="Решения и распоряжения школьной администрации",
CG2="У нас реализуют задумки и инициативы классного руководителя и школьной администрации, ответственно относятся к поручениям",
CG2="Дело классного руководителя, который должен поддерживать порядок",
CG2="Так, как скажет учитель (классный руководитель)",
CG2="Все стараются в первую очередь соблюдать дисциплину, слушать учителя",
CG2="К разрешению конфликта привлекается учитель / классный руководитель / завуч / директор",
CG2="События, в которых призывают поучаствовать педагоги и руководство школы",
CG2="Образцовая самодисциплина и следование правилам",
CG2="Стараются убедить этих учеников, что важно согласиться с мнением более авторитетного человека",
CG2="В нашей школе строгая дисциплина, каждый должен соблюдать установленные правила",
CG2="Качественное и точное выполнение распоряжений педагогов и администрации школы",
CG2="Как к проблеме, которая должна решаться руководством",
CG2="Задания, которые учителя считают самыми важными по данной теме",
CG2="Те, кого отправил учитель (или школьная администрация)",
CG2="Правила устанавливаются руководством школы, и все следуют им",
CG2="Обращают внимание ученика на недопустимость нарушения Устава (правил) школы",
CG2="От контроля со стороны учителей и администрации",
CG2="Назначают ответственного, который занимается этой проблемой",
CG2="Тем, кто чётко выполняет распоряжения педагогов и школьного руководства",
CG2="В школе чётко соблюдаются правила и всегда понятно, что от тебя требуется",
CG2="Обращаются к взрослому и авторитетному человеку",
CG2="Руководство школы самостоятельно решает, какие кружки и секции открыть",
CG2="Ставят двойку и сообщают родителям",
CG2="Сообщают классному руководителю, чтобы он принял меры",
CG2="Делают то, что попросят педагоги или администрация",
CG2="Классный руководитель (или школьная администрация) решает, как это лучше сделать",
CG2="Сообщать классному руководителю (руководству школы)"
),"1",
IF(OR(CG2="Традиции, сложившиеся в школе обычаи",
CG2="У нас осторожно относятся к любым изменениям, главное – спокойствие и постоянство",
CG2="Это обычное дело, одноклассники сами помирятся",
CG2="Так, как принято (по росту, мальчик – девочка и т. п.)",
CG2="Обычно все выполняют одинаковые задания, отвечают у доски",
CG2="Для таких ситуаций в школе есть проверенные временем решения",
CG2="Традиционные события нашей школы",
CG2="Уважение школьных традиций",
CG2="Призывают несогласных держать свое мнение при себе и не провоцировать конфликт",
CG2="В нашей школе всё стабильно, все стараются избегать любых изменений",
CG2="Участие в традиционных конкурсах и олимпиадах",
CG2="Как к неизбежной проблеме, которая может возникнуть в любом коллективе",
CG2="Типичные задания, к которым все привыкли",
CG2="Те, у кого есть опыт в этом",
CG2="Правила уже существуют долгие годы и остаются неизменными",
CG2="Стараются объяснить, что не надо выделяться",
CG2="От того, насколько в школе хранят традиции",
CG2="Стараются убедить его, что на самом деле всё не так плохо",
CG2="Тем, кто сохраняет и поддерживает сложившиеся традиции",
CG2="У школы богатый опыт, она сохраняет свои лучшие традиции",
CG2="Терпеливо ждут, когда трудности разрешатся сами собой",
CG2="Одни и те же кружки и секции работают из года в год. Как правило, новые не открывают",
CG2="Используют наказания, принятые в школе",
CG2="Не заостряют на этом внимания – такие ситуации случаются и потом сходят на нет",
CG2="Всё как обычно, отдыхают",
CG2="С переменами не спешат, прежде всё хорошенько обдумывают",
CG2="Действовать так, как у нас принято, главное – не выносить сор из избы"
),
"2",
IF(OR(CG2="Коллективные обсуждения, договоренности и решения",
CG2="У нас любят вместе планировать дела и участвовать в общих активностях",
CG2="Касается всех, ведь конфликты отражаются на каждом члене коллектива",
CG2="Чаще всего учитель (классный руководитель) обсуждает этот вопрос с классом",
CG2="Все работают в группах, вместе выполняют задания и показывают совместный результат",
CG2="Конфликт обсуждается в классе, одноклассники и друзья помогают рассудить стороны",
CG2="События, в которых можно участвовать всем вместе и проявлять способности как команда",
CG2="Общительность, готовность сотрудничать с другими людьми и работать в команде",
CG2="Продолжают спор, чтобы прийти к общему решению",
CG2="В нашей школе все работают сообща, делятся друг с другом успехами и неудачами",
CG2="Достижения школьных команд и коллективов",
CG2="Как к общей проблеме всего коллектива",
CG2="Задания, которые можно выполнять вместе с одноклассниками",
CG2="Те, кого выдвинул коллектив",
CG2="Правила принимаются в коллективном обсуждении, когда все согласны с его результатами",
CG2="Обсуждают в классе",
CG2="От того, какие сложились отношения в коллективе",
CG2="Привлекают других учеников или учителей для поддержки",
CG2="Тем, кто с удовольствием работает в команде",
CG2="В школе все стараются понять друг друга и договориться",
CG2="Обсуждают трудности в классе и находят общее решение",
CG2="Опрашивают максимальное количество учеников и/или родителей. Открывают кружки и секции, актуальные для большинства",
CG2="Призывают не отставать от одноклассников",
CG2="Обсуждают ситуацию в коллективе",
CG2="Общаются с одноклассниками/друзьями, что-то делают вместе",
CG2="Классы (коллективы) обсуждают, предлагают общее решение",
CG2="Всем вместе решать проблему"
),
"3","4")))</f>
        <v>2</v>
      </c>
      <c r="DI2" s="18" t="str">
        <f t="shared" ref="DI2:DI6" si="32">IF(OR(CH2="Решения и распоряжения школьной администрации",
CH2="У нас реализуют задумки и инициативы классного руководителя и школьной администрации, ответственно относятся к поручениям",
CH2="Дело классного руководителя, который должен поддерживать порядок",
CH2="Так, как скажет учитель (классный руководитель)",
CH2="Все стараются в первую очередь соблюдать дисциплину, слушать учителя",
CH2="К разрешению конфликта привлекается учитель / классный руководитель / завуч / директор",
CH2="События, в которых призывают поучаствовать педагоги и руководство школы",
CH2="Образцовая самодисциплина и следование правилам",
CH2="Стараются убедить этих учеников, что важно согласиться с мнением более авторитетного человека",
CH2="В нашей школе строгая дисциплина, каждый должен соблюдать установленные правила",
CH2="Качественное и точное выполнение распоряжений педагогов и администрации школы",
CH2="Как к проблеме, которая должна решаться руководством",
CH2="Задания, которые учителя считают самыми важными по данной теме",
CH2="Те, кого отправил учитель (или школьная администрация)",
CH2="Правила устанавливаются руководством школы, и все следуют им",
CH2="Обращают внимание ученика на недопустимость нарушения Устава (правил) школы",
CH2="От контроля со стороны учителей и администрации",
CH2="Назначают ответственного, который занимается этой проблемой",
CH2="Тем, кто чётко выполняет распоряжения педагогов и школьного руководства",
CH2="В школе чётко соблюдаются правила и всегда понятно, что от тебя требуется",
CH2="Обращаются к взрослому и авторитетному человеку",
CH2="Руководство школы самостоятельно решает, какие кружки и секции открыть",
CH2="Ставят двойку и сообщают родителям",
CH2="Сообщают классному руководителю, чтобы он принял меры",
CH2="Делают то, что попросят педагоги или администрация",
CH2="Классный руководитель (или школьная администрация) решает, как это лучше сделать",
CH2="Сообщать классному руководителю (руководству школы)"
),"1",
IF(OR(CH2="Традиции, сложившиеся в школе обычаи",
CH2="У нас осторожно относятся к любым изменениям, главное – спокойствие и постоянство",
CH2="Это обычное дело, одноклассники сами помирятся",
CH2="Так, как принято (по росту, мальчик – девочка и т. п.)",
CH2="Обычно все выполняют одинаковые задания, отвечают у доски",
CH2="Для таких ситуаций в школе есть проверенные временем решения",
CH2="Традиционные события нашей школы",
CH2="Уважение школьных традиций",
CH2="Призывают несогласных держать свое мнение при себе и не провоцировать конфликт",
CH2="В нашей школе всё стабильно, все стараются избегать любых изменений",
CH2="Участие в традиционных конкурсах и олимпиадах",
CH2="Как к неизбежной проблеме, которая может возникнуть в любом коллективе",
CH2="Типичные задания, к которым все привыкли",
CH2="Те, у кого есть опыт в этом",
CH2="Правила уже существуют долгие годы и остаются неизменными",
CH2="Стараются объяснить, что не надо выделяться",
CH2="От того, насколько в школе хранят традиции",
CH2="Стараются убедить его, что на самом деле всё не так плохо",
CH2="Тем, кто сохраняет и поддерживает сложившиеся традиции",
CH2="У школы богатый опыт, она сохраняет свои лучшие традиции",
CH2="Терпеливо ждут, когда трудности разрешатся сами собой",
CH2="Одни и те же кружки и секции работают из года в год. Как правило, новые не открывают",
CH2="Используют наказания, принятые в школе",
CH2="Не заостряют на этом внимания – такие ситуации случаются и потом сходят на нет",
CH2="Всё как обычно, отдыхают",
CH2="С переменами не спешат, прежде всё хорошенько обдумывают",
CH2="Действовать так, как у нас принято, главное – не выносить сор из избы"
),
"2",
IF(OR(CH2="Коллективные обсуждения, договоренности и решения",
CH2="У нас любят вместе планировать дела и участвовать в общих активностях",
CH2="Касается всех, ведь конфликты отражаются на каждом члене коллектива",
CH2="Чаще всего учитель (классный руководитель) обсуждает этот вопрос с классом",
CH2="Все работают в группах, вместе выполняют задания и показывают совместный результат",
CH2="Конфликт обсуждается в классе, одноклассники и друзья помогают рассудить стороны",
CH2="События, в которых можно участвовать всем вместе и проявлять способности как команда",
CH2="Общительность, готовность сотрудничать с другими людьми и работать в команде",
CH2="Продолжают спор, чтобы прийти к общему решению",
CH2="В нашей школе все работают сообща, делятся друг с другом успехами и неудачами",
CH2="Достижения школьных команд и коллективов",
CH2="Как к общей проблеме всего коллектива",
CH2="Задания, которые можно выполнять вместе с одноклассниками",
CH2="Те, кого выдвинул коллектив",
CH2="Правила принимаются в коллективном обсуждении, когда все согласны с его результатами",
CH2="Обсуждают в классе",
CH2="От того, какие сложились отношения в коллективе",
CH2="Привлекают других учеников или учителей для поддержки",
CH2="Тем, кто с удовольствием работает в команде",
CH2="В школе все стараются понять друг друга и договориться",
CH2="Обсуждают трудности в классе и находят общее решение",
CH2="Опрашивают максимальное количество учеников и/или родителей. Открывают кружки и секции, актуальные для большинства",
CH2="Призывают не отставать от одноклассников",
CH2="Обсуждают ситуацию в коллективе",
CH2="Общаются с одноклассниками/друзьями, что-то делают вместе",
CH2="Классы (коллективы) обсуждают, предлагают общее решение",
CH2="Всем вместе решать проблему"
),
"3","4")))</f>
        <v>3</v>
      </c>
      <c r="DJ2" s="18" t="str">
        <f t="shared" ref="DJ2:DJ6" si="33">IF(OR(CI2="Решения и распоряжения школьной администрации",
CI2="У нас реализуют задумки и инициативы классного руководителя и школьной администрации, ответственно относятся к поручениям",
CI2="Дело классного руководителя, который должен поддерживать порядок",
CI2="Так, как скажет учитель (классный руководитель)",
CI2="Все стараются в первую очередь соблюдать дисциплину, слушать учителя",
CI2="К разрешению конфликта привлекается учитель / классный руководитель / завуч / директор",
CI2="События, в которых призывают поучаствовать педагоги и руководство школы",
CI2="Образцовая самодисциплина и следование правилам",
CI2="Стараются убедить этих учеников, что важно согласиться с мнением более авторитетного человека",
CI2="В нашей школе строгая дисциплина, каждый должен соблюдать установленные правила",
CI2="Качественное и точное выполнение распоряжений педагогов и администрации школы",
CI2="Как к проблеме, которая должна решаться руководством",
CI2="Задания, которые учителя считают самыми важными по данной теме",
CI2="Те, кого отправил учитель (или школьная администрация)",
CI2="Правила устанавливаются руководством школы, и все следуют им",
CI2="Обращают внимание ученика на недопустимость нарушения Устава (правил) школы",
CI2="От контроля со стороны учителей и администрации",
CI2="Назначают ответственного, который занимается этой проблемой",
CI2="Тем, кто чётко выполняет распоряжения педагогов и школьного руководства",
CI2="В школе чётко соблюдаются правила и всегда понятно, что от тебя требуется",
CI2="Обращаются к взрослому и авторитетному человеку",
CI2="Руководство школы самостоятельно решает, какие кружки и секции открыть",
CI2="Ставят двойку и сообщают родителям",
CI2="Сообщают классному руководителю, чтобы он принял меры",
CI2="Делают то, что попросят педагоги или администрация",
CI2="Классный руководитель (или школьная администрация) решает, как это лучше сделать",
CI2="Сообщать классному руководителю (руководству школы)"
),"1",
IF(OR(CI2="Традиции, сложившиеся в школе обычаи",
CI2="У нас осторожно относятся к любым изменениям, главное – спокойствие и постоянство",
CI2="Это обычное дело, одноклассники сами помирятся",
CI2="Так, как принято (по росту, мальчик – девочка и т. п.)",
CI2="Обычно все выполняют одинаковые задания, отвечают у доски",
CI2="Для таких ситуаций в школе есть проверенные временем решения",
CI2="Традиционные события нашей школы",
CI2="Уважение школьных традиций",
CI2="Призывают несогласных держать свое мнение при себе и не провоцировать конфликт",
CI2="В нашей школе всё стабильно, все стараются избегать любых изменений",
CI2="Участие в традиционных конкурсах и олимпиадах",
CI2="Как к неизбежной проблеме, которая может возникнуть в любом коллективе",
CI2="Типичные задания, к которым все привыкли",
CI2="Те, у кого есть опыт в этом",
CI2="Правила уже существуют долгие годы и остаются неизменными",
CI2="Стараются объяснить, что не надо выделяться",
CI2="От того, насколько в школе хранят традиции",
CI2="Стараются убедить его, что на самом деле всё не так плохо",
CI2="Тем, кто сохраняет и поддерживает сложившиеся традиции",
CI2="У школы богатый опыт, она сохраняет свои лучшие традиции",
CI2="Терпеливо ждут, когда трудности разрешатся сами собой",
CI2="Одни и те же кружки и секции работают из года в год. Как правило, новые не открывают",
CI2="Используют наказания, принятые в школе",
CI2="Не заостряют на этом внимания – такие ситуации случаются и потом сходят на нет",
CI2="Всё как обычно, отдыхают",
CI2="С переменами не спешат, прежде всё хорошенько обдумывают",
CI2="Действовать так, как у нас принято, главное – не выносить сор из избы"
),
"2",
IF(OR(CI2="Коллективные обсуждения, договоренности и решения",
CI2="У нас любят вместе планировать дела и участвовать в общих активностях",
CI2="Касается всех, ведь конфликты отражаются на каждом члене коллектива",
CI2="Чаще всего учитель (классный руководитель) обсуждает этот вопрос с классом",
CI2="Все работают в группах, вместе выполняют задания и показывают совместный результат",
CI2="Конфликт обсуждается в классе, одноклассники и друзья помогают рассудить стороны",
CI2="События, в которых можно участвовать всем вместе и проявлять способности как команда",
CI2="Общительность, готовность сотрудничать с другими людьми и работать в команде",
CI2="Продолжают спор, чтобы прийти к общему решению",
CI2="В нашей школе все работают сообща, делятся друг с другом успехами и неудачами",
CI2="Достижения школьных команд и коллективов",
CI2="Как к общей проблеме всего коллектива",
CI2="Задания, которые можно выполнять вместе с одноклассниками",
CI2="Те, кого выдвинул коллектив",
CI2="Правила принимаются в коллективном обсуждении, когда все согласны с его результатами",
CI2="Обсуждают в классе",
CI2="От того, какие сложились отношения в коллективе",
CI2="Привлекают других учеников или учителей для поддержки",
CI2="Тем, кто с удовольствием работает в команде",
CI2="В школе все стараются понять друг друга и договориться",
CI2="Обсуждают трудности в классе и находят общее решение",
CI2="Опрашивают максимальное количество учеников и/или родителей. Открывают кружки и секции, актуальные для большинства",
CI2="Призывают не отставать от одноклассников",
CI2="Обсуждают ситуацию в коллективе",
CI2="Общаются с одноклассниками/друзьями, что-то делают вместе",
CI2="Классы (коллективы) обсуждают, предлагают общее решение",
CI2="Всем вместе решать проблему"
),
"3","4")))</f>
        <v>3</v>
      </c>
      <c r="DK2" s="18" t="str">
        <f t="shared" ref="DK2:DK6" si="34">IF(OR(CJ2="Решения и распоряжения школьной администрации",
CJ2="У нас реализуют задумки и инициативы классного руководителя и школьной администрации, ответственно относятся к поручениям",
CJ2="Дело классного руководителя, который должен поддерживать порядок",
CJ2="Так, как скажет учитель (классный руководитель)",
CJ2="Все стараются в первую очередь соблюдать дисциплину, слушать учителя",
CJ2="К разрешению конфликта привлекается учитель / классный руководитель / завуч / директор",
CJ2="События, в которых призывают поучаствовать педагоги и руководство школы",
CJ2="Образцовая самодисциплина и следование правилам",
CJ2="Стараются убедить этих учеников, что важно согласиться с мнением более авторитетного человека",
CJ2="В нашей школе строгая дисциплина, каждый должен соблюдать установленные правила",
CJ2="Качественное и точное выполнение распоряжений педагогов и администрации школы",
CJ2="Как к проблеме, которая должна решаться руководством",
CJ2="Задания, которые учителя считают самыми важными по данной теме",
CJ2="Те, кого отправил учитель (или школьная администрация)",
CJ2="Правила устанавливаются руководством школы, и все следуют им",
CJ2="Обращают внимание ученика на недопустимость нарушения Устава (правил) школы",
CJ2="От контроля со стороны учителей и администрации",
CJ2="Назначают ответственного, который занимается этой проблемой",
CJ2="Тем, кто чётко выполняет распоряжения педагогов и школьного руководства",
CJ2="В школе чётко соблюдаются правила и всегда понятно, что от тебя требуется",
CJ2="Обращаются к взрослому и авторитетному человеку",
CJ2="Руководство школы самостоятельно решает, какие кружки и секции открыть",
CJ2="Ставят двойку и сообщают родителям",
CJ2="Сообщают классному руководителю, чтобы он принял меры",
CJ2="Делают то, что попросят педагоги или администрация",
CJ2="Классный руководитель (или школьная администрация) решает, как это лучше сделать",
CJ2="Сообщать классному руководителю (руководству школы)"
),"1",
IF(OR(CJ2="Традиции, сложившиеся в школе обычаи",
CJ2="У нас осторожно относятся к любым изменениям, главное – спокойствие и постоянство",
CJ2="Это обычное дело, одноклассники сами помирятся",
CJ2="Так, как принято (по росту, мальчик – девочка и т. п.)",
CJ2="Обычно все выполняют одинаковые задания, отвечают у доски",
CJ2="Для таких ситуаций в школе есть проверенные временем решения",
CJ2="Традиционные события нашей школы",
CJ2="Уважение школьных традиций",
CJ2="Призывают несогласных держать свое мнение при себе и не провоцировать конфликт",
CJ2="В нашей школе всё стабильно, все стараются избегать любых изменений",
CJ2="Участие в традиционных конкурсах и олимпиадах",
CJ2="Как к неизбежной проблеме, которая может возникнуть в любом коллективе",
CJ2="Типичные задания, к которым все привыкли",
CJ2="Те, у кого есть опыт в этом",
CJ2="Правила уже существуют долгие годы и остаются неизменными",
CJ2="Стараются объяснить, что не надо выделяться",
CJ2="От того, насколько в школе хранят традиции",
CJ2="Стараются убедить его, что на самом деле всё не так плохо",
CJ2="Тем, кто сохраняет и поддерживает сложившиеся традиции",
CJ2="У школы богатый опыт, она сохраняет свои лучшие традиции",
CJ2="Терпеливо ждут, когда трудности разрешатся сами собой",
CJ2="Одни и те же кружки и секции работают из года в год. Как правило, новые не открывают",
CJ2="Используют наказания, принятые в школе",
CJ2="Не заостряют на этом внимания – такие ситуации случаются и потом сходят на нет",
CJ2="Всё как обычно, отдыхают",
CJ2="С переменами не спешат, прежде всё хорошенько обдумывают",
CJ2="Действовать так, как у нас принято, главное – не выносить сор из избы"
),
"2",
IF(OR(CJ2="Коллективные обсуждения, договоренности и решения",
CJ2="У нас любят вместе планировать дела и участвовать в общих активностях",
CJ2="Касается всех, ведь конфликты отражаются на каждом члене коллектива",
CJ2="Чаще всего учитель (классный руководитель) обсуждает этот вопрос с классом",
CJ2="Все работают в группах, вместе выполняют задания и показывают совместный результат",
CJ2="Конфликт обсуждается в классе, одноклассники и друзья помогают рассудить стороны",
CJ2="События, в которых можно участвовать всем вместе и проявлять способности как команда",
CJ2="Общительность, готовность сотрудничать с другими людьми и работать в команде",
CJ2="Продолжают спор, чтобы прийти к общему решению",
CJ2="В нашей школе все работают сообща, делятся друг с другом успехами и неудачами",
CJ2="Достижения школьных команд и коллективов",
CJ2="Как к общей проблеме всего коллектива",
CJ2="Задания, которые можно выполнять вместе с одноклассниками",
CJ2="Те, кого выдвинул коллектив",
CJ2="Правила принимаются в коллективном обсуждении, когда все согласны с его результатами",
CJ2="Обсуждают в классе",
CJ2="От того, какие сложились отношения в коллективе",
CJ2="Привлекают других учеников или учителей для поддержки",
CJ2="Тем, кто с удовольствием работает в команде",
CJ2="В школе все стараются понять друг друга и договориться",
CJ2="Обсуждают трудности в классе и находят общее решение",
CJ2="Опрашивают максимальное количество учеников и/или родителей. Открывают кружки и секции, актуальные для большинства",
CJ2="Призывают не отставать от одноклассников",
CJ2="Обсуждают ситуацию в коллективе",
CJ2="Общаются с одноклассниками/друзьями, что-то делают вместе",
CJ2="Классы (коллективы) обсуждают, предлагают общее решение",
CJ2="Всем вместе решать проблему"
),
"3","4")))</f>
        <v>4</v>
      </c>
      <c r="DL2" s="18" t="str">
        <f t="shared" ref="DL2:DL6" si="35">IF(OR(CK2="Решения и распоряжения школьной администрации",
CK2="У нас реализуют задумки и инициативы классного руководителя и школьной администрации, ответственно относятся к поручениям",
CK2="Дело классного руководителя, который должен поддерживать порядок",
CK2="Так, как скажет учитель (классный руководитель)",
CK2="Все стараются в первую очередь соблюдать дисциплину, слушать учителя",
CK2="К разрешению конфликта привлекается учитель / классный руководитель / завуч / директор",
CK2="События, в которых призывают поучаствовать педагоги и руководство школы",
CK2="Образцовая самодисциплина и следование правилам",
CK2="Стараются убедить этих учеников, что важно согласиться с мнением более авторитетного человека",
CK2="В нашей школе строгая дисциплина, каждый должен соблюдать установленные правила",
CK2="Качественное и точное выполнение распоряжений педагогов и администрации школы",
CK2="Как к проблеме, которая должна решаться руководством",
CK2="Задания, которые учителя считают самыми важными по данной теме",
CK2="Те, кого отправил учитель (или школьная администрация)",
CK2="Правила устанавливаются руководством школы, и все следуют им",
CK2="Обращают внимание ученика на недопустимость нарушения Устава (правил) школы",
CK2="От контроля со стороны учителей и администрации",
CK2="Назначают ответственного, который занимается этой проблемой",
CK2="Тем, кто чётко выполняет распоряжения педагогов и школьного руководства",
CK2="В школе чётко соблюдаются правила и всегда понятно, что от тебя требуется",
CK2="Обращаются к взрослому и авторитетному человеку",
CK2="Руководство школы самостоятельно решает, какие кружки и секции открыть",
CK2="Ставят двойку и сообщают родителям",
CK2="Сообщают классному руководителю, чтобы он принял меры",
CK2="Делают то, что попросят педагоги или администрация",
CK2="Классный руководитель (или школьная администрация) решает, как это лучше сделать",
CK2="Сообщать классному руководителю (руководству школы)"
),"1",
IF(OR(CK2="Традиции, сложившиеся в школе обычаи",
CK2="У нас осторожно относятся к любым изменениям, главное – спокойствие и постоянство",
CK2="Это обычное дело, одноклассники сами помирятся",
CK2="Так, как принято (по росту, мальчик – девочка и т. п.)",
CK2="Обычно все выполняют одинаковые задания, отвечают у доски",
CK2="Для таких ситуаций в школе есть проверенные временем решения",
CK2="Традиционные события нашей школы",
CK2="Уважение школьных традиций",
CK2="Призывают несогласных держать свое мнение при себе и не провоцировать конфликт",
CK2="В нашей школе всё стабильно, все стараются избегать любых изменений",
CK2="Участие в традиционных конкурсах и олимпиадах",
CK2="Как к неизбежной проблеме, которая может возникнуть в любом коллективе",
CK2="Типичные задания, к которым все привыкли",
CK2="Те, у кого есть опыт в этом",
CK2="Правила уже существуют долгие годы и остаются неизменными",
CK2="Стараются объяснить, что не надо выделяться",
CK2="От того, насколько в школе хранят традиции",
CK2="Стараются убедить его, что на самом деле всё не так плохо",
CK2="Тем, кто сохраняет и поддерживает сложившиеся традиции",
CK2="У школы богатый опыт, она сохраняет свои лучшие традиции",
CK2="Терпеливо ждут, когда трудности разрешатся сами собой",
CK2="Одни и те же кружки и секции работают из года в год. Как правило, новые не открывают",
CK2="Используют наказания, принятые в школе",
CK2="Не заостряют на этом внимания – такие ситуации случаются и потом сходят на нет",
CK2="Всё как обычно, отдыхают",
CK2="С переменами не спешат, прежде всё хорошенько обдумывают",
CK2="Действовать так, как у нас принято, главное – не выносить сор из избы"
),
"2",
IF(OR(CK2="Коллективные обсуждения, договоренности и решения",
CK2="У нас любят вместе планировать дела и участвовать в общих активностях",
CK2="Касается всех, ведь конфликты отражаются на каждом члене коллектива",
CK2="Чаще всего учитель (классный руководитель) обсуждает этот вопрос с классом",
CK2="Все работают в группах, вместе выполняют задания и показывают совместный результат",
CK2="Конфликт обсуждается в классе, одноклассники и друзья помогают рассудить стороны",
CK2="События, в которых можно участвовать всем вместе и проявлять способности как команда",
CK2="Общительность, готовность сотрудничать с другими людьми и работать в команде",
CK2="Продолжают спор, чтобы прийти к общему решению",
CK2="В нашей школе все работают сообща, делятся друг с другом успехами и неудачами",
CK2="Достижения школьных команд и коллективов",
CK2="Как к общей проблеме всего коллектива",
CK2="Задания, которые можно выполнять вместе с одноклассниками",
CK2="Те, кого выдвинул коллектив",
CK2="Правила принимаются в коллективном обсуждении, когда все согласны с его результатами",
CK2="Обсуждают в классе",
CK2="От того, какие сложились отношения в коллективе",
CK2="Привлекают других учеников или учителей для поддержки",
CK2="Тем, кто с удовольствием работает в команде",
CK2="В школе все стараются понять друг друга и договориться",
CK2="Обсуждают трудности в классе и находят общее решение",
CK2="Опрашивают максимальное количество учеников и/или родителей. Открывают кружки и секции, актуальные для большинства",
CK2="Призывают не отставать от одноклассников",
CK2="Обсуждают ситуацию в коллективе",
CK2="Общаются с одноклассниками/друзьями, что-то делают вместе",
CK2="Классы (коллективы) обсуждают, предлагают общее решение",
CK2="Всем вместе решать проблему"
),
"3","4")))</f>
        <v>4</v>
      </c>
      <c r="DM2" s="18" t="str">
        <f t="shared" ref="DM2:DM6" si="36">IF(OR(CL2="Решения и распоряжения школьной администрации",
CL2="У нас реализуют задумки и инициативы классного руководителя и школьной администрации, ответственно относятся к поручениям",
CL2="Дело классного руководителя, который должен поддерживать порядок",
CL2="Так, как скажет учитель (классный руководитель)",
CL2="Все стараются в первую очередь соблюдать дисциплину, слушать учителя",
CL2="К разрешению конфликта привлекается учитель / классный руководитель / завуч / директор",
CL2="События, в которых призывают поучаствовать педагоги и руководство школы",
CL2="Образцовая самодисциплина и следование правилам",
CL2="Стараются убедить этих учеников, что важно согласиться с мнением более авторитетного человека",
CL2="В нашей школе строгая дисциплина, каждый должен соблюдать установленные правила",
CL2="Качественное и точное выполнение распоряжений педагогов и администрации школы",
CL2="Как к проблеме, которая должна решаться руководством",
CL2="Задания, которые учителя считают самыми важными по данной теме",
CL2="Те, кого отправил учитель (или школьная администрация)",
CL2="Правила устанавливаются руководством школы, и все следуют им",
CL2="Обращают внимание ученика на недопустимость нарушения Устава (правил) школы",
CL2="От контроля со стороны учителей и администрации",
CL2="Назначают ответственного, который занимается этой проблемой",
CL2="Тем, кто чётко выполняет распоряжения педагогов и школьного руководства",
CL2="В школе чётко соблюдаются правила и всегда понятно, что от тебя требуется",
CL2="Обращаются к взрослому и авторитетному человеку",
CL2="Руководство школы самостоятельно решает, какие кружки и секции открыть",
CL2="Ставят двойку и сообщают родителям",
CL2="Сообщают классному руководителю, чтобы он принял меры",
CL2="Делают то, что попросят педагоги или администрация",
CL2="Классный руководитель (или школьная администрация) решает, как это лучше сделать",
CL2="Сообщать классному руководителю (руководству школы)"
),"1",
IF(OR(CL2="Традиции, сложившиеся в школе обычаи",
CL2="У нас осторожно относятся к любым изменениям, главное – спокойствие и постоянство",
CL2="Это обычное дело, одноклассники сами помирятся",
CL2="Так, как принято (по росту, мальчик – девочка и т. п.)",
CL2="Обычно все выполняют одинаковые задания, отвечают у доски",
CL2="Для таких ситуаций в школе есть проверенные временем решения",
CL2="Традиционные события нашей школы",
CL2="Уважение школьных традиций",
CL2="Призывают несогласных держать свое мнение при себе и не провоцировать конфликт",
CL2="В нашей школе всё стабильно, все стараются избегать любых изменений",
CL2="Участие в традиционных конкурсах и олимпиадах",
CL2="Как к неизбежной проблеме, которая может возникнуть в любом коллективе",
CL2="Типичные задания, к которым все привыкли",
CL2="Те, у кого есть опыт в этом",
CL2="Правила уже существуют долгие годы и остаются неизменными",
CL2="Стараются объяснить, что не надо выделяться",
CL2="От того, насколько в школе хранят традиции",
CL2="Стараются убедить его, что на самом деле всё не так плохо",
CL2="Тем, кто сохраняет и поддерживает сложившиеся традиции",
CL2="У школы богатый опыт, она сохраняет свои лучшие традиции",
CL2="Терпеливо ждут, когда трудности разрешатся сами собой",
CL2="Одни и те же кружки и секции работают из года в год. Как правило, новые не открывают",
CL2="Используют наказания, принятые в школе",
CL2="Не заостряют на этом внимания – такие ситуации случаются и потом сходят на нет",
CL2="Всё как обычно, отдыхают",
CL2="С переменами не спешат, прежде всё хорошенько обдумывают",
CL2="Действовать так, как у нас принято, главное – не выносить сор из избы"
),
"2",
IF(OR(CL2="Коллективные обсуждения, договоренности и решения",
CL2="У нас любят вместе планировать дела и участвовать в общих активностях",
CL2="Касается всех, ведь конфликты отражаются на каждом члене коллектива",
CL2="Чаще всего учитель (классный руководитель) обсуждает этот вопрос с классом",
CL2="Все работают в группах, вместе выполняют задания и показывают совместный результат",
CL2="Конфликт обсуждается в классе, одноклассники и друзья помогают рассудить стороны",
CL2="События, в которых можно участвовать всем вместе и проявлять способности как команда",
CL2="Общительность, готовность сотрудничать с другими людьми и работать в команде",
CL2="Продолжают спор, чтобы прийти к общему решению",
CL2="В нашей школе все работают сообща, делятся друг с другом успехами и неудачами",
CL2="Достижения школьных команд и коллективов",
CL2="Как к общей проблеме всего коллектива",
CL2="Задания, которые можно выполнять вместе с одноклассниками",
CL2="Те, кого выдвинул коллектив",
CL2="Правила принимаются в коллективном обсуждении, когда все согласны с его результатами",
CL2="Обсуждают в классе",
CL2="От того, какие сложились отношения в коллективе",
CL2="Привлекают других учеников или учителей для поддержки",
CL2="Тем, кто с удовольствием работает в команде",
CL2="В школе все стараются понять друг друга и договориться",
CL2="Обсуждают трудности в классе и находят общее решение",
CL2="Опрашивают максимальное количество учеников и/или родителей. Открывают кружки и секции, актуальные для большинства",
CL2="Призывают не отставать от одноклассников",
CL2="Обсуждают ситуацию в коллективе",
CL2="Общаются с одноклассниками/друзьями, что-то делают вместе",
CL2="Классы (коллективы) обсуждают, предлагают общее решение",
CL2="Всем вместе решать проблему"
),
"3","4")))</f>
        <v>3</v>
      </c>
      <c r="DN2" s="18" t="str">
        <f t="shared" ref="DN2:DN6" si="37">IF(OR(CM2="Решения и распоряжения школьной администрации",
CM2="У нас реализуют задумки и инициативы классного руководителя и школьной администрации, ответственно относятся к поручениям",
CM2="Дело классного руководителя, который должен поддерживать порядок",
CM2="Так, как скажет учитель (классный руководитель)",
CM2="Все стараются в первую очередь соблюдать дисциплину, слушать учителя",
CM2="К разрешению конфликта привлекается учитель / классный руководитель / завуч / директор",
CM2="События, в которых призывают поучаствовать педагоги и руководство школы",
CM2="Образцовая самодисциплина и следование правилам",
CM2="Стараются убедить этих учеников, что важно согласиться с мнением более авторитетного человека",
CM2="В нашей школе строгая дисциплина, каждый должен соблюдать установленные правила",
CM2="Качественное и точное выполнение распоряжений педагогов и администрации школы",
CM2="Как к проблеме, которая должна решаться руководством",
CM2="Задания, которые учителя считают самыми важными по данной теме",
CM2="Те, кого отправил учитель (или школьная администрация)",
CM2="Правила устанавливаются руководством школы, и все следуют им",
CM2="Обращают внимание ученика на недопустимость нарушения Устава (правил) школы",
CM2="От контроля со стороны учителей и администрации",
CM2="Назначают ответственного, который занимается этой проблемой",
CM2="Тем, кто чётко выполняет распоряжения педагогов и школьного руководства",
CM2="В школе чётко соблюдаются правила и всегда понятно, что от тебя требуется",
CM2="Обращаются к взрослому и авторитетному человеку",
CM2="Руководство школы самостоятельно решает, какие кружки и секции открыть",
CM2="Ставят двойку и сообщают родителям",
CM2="Сообщают классному руководителю, чтобы он принял меры",
CM2="Делают то, что попросят педагоги или администрация",
CM2="Классный руководитель (или школьная администрация) решает, как это лучше сделать",
CM2="Сообщать классному руководителю (руководству школы)"
),"1",
IF(OR(CM2="Традиции, сложившиеся в школе обычаи",
CM2="У нас осторожно относятся к любым изменениям, главное – спокойствие и постоянство",
CM2="Это обычное дело, одноклассники сами помирятся",
CM2="Так, как принято (по росту, мальчик – девочка и т. п.)",
CM2="Обычно все выполняют одинаковые задания, отвечают у доски",
CM2="Для таких ситуаций в школе есть проверенные временем решения",
CM2="Традиционные события нашей школы",
CM2="Уважение школьных традиций",
CM2="Призывают несогласных держать свое мнение при себе и не провоцировать конфликт",
CM2="В нашей школе всё стабильно, все стараются избегать любых изменений",
CM2="Участие в традиционных конкурсах и олимпиадах",
CM2="Как к неизбежной проблеме, которая может возникнуть в любом коллективе",
CM2="Типичные задания, к которым все привыкли",
CM2="Те, у кого есть опыт в этом",
CM2="Правила уже существуют долгие годы и остаются неизменными",
CM2="Стараются объяснить, что не надо выделяться",
CM2="От того, насколько в школе хранят традиции",
CM2="Стараются убедить его, что на самом деле всё не так плохо",
CM2="Тем, кто сохраняет и поддерживает сложившиеся традиции",
CM2="У школы богатый опыт, она сохраняет свои лучшие традиции",
CM2="Терпеливо ждут, когда трудности разрешатся сами собой",
CM2="Одни и те же кружки и секции работают из года в год. Как правило, новые не открывают",
CM2="Используют наказания, принятые в школе",
CM2="Не заостряют на этом внимания – такие ситуации случаются и потом сходят на нет",
CM2="Всё как обычно, отдыхают",
CM2="С переменами не спешат, прежде всё хорошенько обдумывают",
CM2="Действовать так, как у нас принято, главное – не выносить сор из избы"
),
"2",
IF(OR(CM2="Коллективные обсуждения, договоренности и решения",
CM2="У нас любят вместе планировать дела и участвовать в общих активностях",
CM2="Касается всех, ведь конфликты отражаются на каждом члене коллектива",
CM2="Чаще всего учитель (классный руководитель) обсуждает этот вопрос с классом",
CM2="Все работают в группах, вместе выполняют задания и показывают совместный результат",
CM2="Конфликт обсуждается в классе, одноклассники и друзья помогают рассудить стороны",
CM2="События, в которых можно участвовать всем вместе и проявлять способности как команда",
CM2="Общительность, готовность сотрудничать с другими людьми и работать в команде",
CM2="Продолжают спор, чтобы прийти к общему решению",
CM2="В нашей школе все работают сообща, делятся друг с другом успехами и неудачами",
CM2="Достижения школьных команд и коллективов",
CM2="Как к общей проблеме всего коллектива",
CM2="Задания, которые можно выполнять вместе с одноклассниками",
CM2="Те, кого выдвинул коллектив",
CM2="Правила принимаются в коллективном обсуждении, когда все согласны с его результатами",
CM2="Обсуждают в классе",
CM2="От того, какие сложились отношения в коллективе",
CM2="Привлекают других учеников или учителей для поддержки",
CM2="Тем, кто с удовольствием работает в команде",
CM2="В школе все стараются понять друг друга и договориться",
CM2="Обсуждают трудности в классе и находят общее решение",
CM2="Опрашивают максимальное количество учеников и/или родителей. Открывают кружки и секции, актуальные для большинства",
CM2="Призывают не отставать от одноклассников",
CM2="Обсуждают ситуацию в коллективе",
CM2="Общаются с одноклассниками/друзьями, что-то делают вместе",
CM2="Классы (коллективы) обсуждают, предлагают общее решение",
CM2="Всем вместе решать проблему"
),
"3","4")))</f>
        <v>1</v>
      </c>
      <c r="DO2" s="18" t="str">
        <f t="shared" ref="DO2:DO6" si="38">IF(OR(CN2="Решения и распоряжения школьной администрации",
CN2="У нас реализуют задумки и инициативы классного руководителя и школьной администрации, ответственно относятся к поручениям",
CN2="Дело классного руководителя, который должен поддерживать порядок",
CN2="Так, как скажет учитель (классный руководитель)",
CN2="Все стараются в первую очередь соблюдать дисциплину, слушать учителя",
CN2="К разрешению конфликта привлекается учитель / классный руководитель / завуч / директор",
CN2="События, в которых призывают поучаствовать педагоги и руководство школы",
CN2="Образцовая самодисциплина и следование правилам",
CN2="Стараются убедить этих учеников, что важно согласиться с мнением более авторитетного человека",
CN2="В нашей школе строгая дисциплина, каждый должен соблюдать установленные правила",
CN2="Качественное и точное выполнение распоряжений педагогов и администрации школы",
CN2="Как к проблеме, которая должна решаться руководством",
CN2="Задания, которые учителя считают самыми важными по данной теме",
CN2="Те, кого отправил учитель (или школьная администрация)",
CN2="Правила устанавливаются руководством школы, и все следуют им",
CN2="Обращают внимание ученика на недопустимость нарушения Устава (правил) школы",
CN2="От контроля со стороны учителей и администрации",
CN2="Назначают ответственного, который занимается этой проблемой",
CN2="Тем, кто чётко выполняет распоряжения педагогов и школьного руководства",
CN2="В школе чётко соблюдаются правила и всегда понятно, что от тебя требуется",
CN2="Обращаются к взрослому и авторитетному человеку",
CN2="Руководство школы самостоятельно решает, какие кружки и секции открыть",
CN2="Ставят двойку и сообщают родителям",
CN2="Сообщают классному руководителю, чтобы он принял меры",
CN2="Делают то, что попросят педагоги или администрация",
CN2="Классный руководитель (или школьная администрация) решает, как это лучше сделать",
CN2="Сообщать классному руководителю (руководству школы)"
),"1",
IF(OR(CN2="Традиции, сложившиеся в школе обычаи",
CN2="У нас осторожно относятся к любым изменениям, главное – спокойствие и постоянство",
CN2="Это обычное дело, одноклассники сами помирятся",
CN2="Так, как принято (по росту, мальчик – девочка и т. п.)",
CN2="Обычно все выполняют одинаковые задания, отвечают у доски",
CN2="Для таких ситуаций в школе есть проверенные временем решения",
CN2="Традиционные события нашей школы",
CN2="Уважение школьных традиций",
CN2="Призывают несогласных держать свое мнение при себе и не провоцировать конфликт",
CN2="В нашей школе всё стабильно, все стараются избегать любых изменений",
CN2="Участие в традиционных конкурсах и олимпиадах",
CN2="Как к неизбежной проблеме, которая может возникнуть в любом коллективе",
CN2="Типичные задания, к которым все привыкли",
CN2="Те, у кого есть опыт в этом",
CN2="Правила уже существуют долгие годы и остаются неизменными",
CN2="Стараются объяснить, что не надо выделяться",
CN2="От того, насколько в школе хранят традиции",
CN2="Стараются убедить его, что на самом деле всё не так плохо",
CN2="Тем, кто сохраняет и поддерживает сложившиеся традиции",
CN2="У школы богатый опыт, она сохраняет свои лучшие традиции",
CN2="Терпеливо ждут, когда трудности разрешатся сами собой",
CN2="Одни и те же кружки и секции работают из года в год. Как правило, новые не открывают",
CN2="Используют наказания, принятые в школе",
CN2="Не заостряют на этом внимания – такие ситуации случаются и потом сходят на нет",
CN2="Всё как обычно, отдыхают",
CN2="С переменами не спешат, прежде всё хорошенько обдумывают",
CN2="Действовать так, как у нас принято, главное – не выносить сор из избы"
),
"2",
IF(OR(CN2="Коллективные обсуждения, договоренности и решения",
CN2="У нас любят вместе планировать дела и участвовать в общих активностях",
CN2="Касается всех, ведь конфликты отражаются на каждом члене коллектива",
CN2="Чаще всего учитель (классный руководитель) обсуждает этот вопрос с классом",
CN2="Все работают в группах, вместе выполняют задания и показывают совместный результат",
CN2="Конфликт обсуждается в классе, одноклассники и друзья помогают рассудить стороны",
CN2="События, в которых можно участвовать всем вместе и проявлять способности как команда",
CN2="Общительность, готовность сотрудничать с другими людьми и работать в команде",
CN2="Продолжают спор, чтобы прийти к общему решению",
CN2="В нашей школе все работают сообща, делятся друг с другом успехами и неудачами",
CN2="Достижения школьных команд и коллективов",
CN2="Как к общей проблеме всего коллектива",
CN2="Задания, которые можно выполнять вместе с одноклассниками",
CN2="Те, кого выдвинул коллектив",
CN2="Правила принимаются в коллективном обсуждении, когда все согласны с его результатами",
CN2="Обсуждают в классе",
CN2="От того, какие сложились отношения в коллективе",
CN2="Привлекают других учеников или учителей для поддержки",
CN2="Тем, кто с удовольствием работает в команде",
CN2="В школе все стараются понять друг друга и договориться",
CN2="Обсуждают трудности в классе и находят общее решение",
CN2="Опрашивают максимальное количество учеников и/или родителей. Открывают кружки и секции, актуальные для большинства",
CN2="Призывают не отставать от одноклассников",
CN2="Обсуждают ситуацию в коллективе",
CN2="Общаются с одноклассниками/друзьями, что-то делают вместе",
CN2="Классы (коллективы) обсуждают, предлагают общее решение",
CN2="Всем вместе решать проблему"
),
"3","4")))</f>
        <v>3</v>
      </c>
      <c r="DP2" s="18" t="str">
        <f t="shared" ref="DP2:DP6" si="39">IF(OR(CO2="Решения и распоряжения школьной администрации",
CO2="У нас реализуют задумки и инициативы классного руководителя и школьной администрации, ответственно относятся к поручениям",
CO2="Дело классного руководителя, который должен поддерживать порядок",
CO2="Так, как скажет учитель (классный руководитель)",
CO2="Все стараются в первую очередь соблюдать дисциплину, слушать учителя",
CO2="К разрешению конфликта привлекается учитель / классный руководитель / завуч / директор",
CO2="События, в которых призывают поучаствовать педагоги и руководство школы",
CO2="Образцовая самодисциплина и следование правилам",
CO2="Стараются убедить этих учеников, что важно согласиться с мнением более авторитетного человека",
CO2="В нашей школе строгая дисциплина, каждый должен соблюдать установленные правила",
CO2="Качественное и точное выполнение распоряжений педагогов и администрации школы",
CO2="Как к проблеме, которая должна решаться руководством",
CO2="Задания, которые учителя считают самыми важными по данной теме",
CO2="Те, кого отправил учитель (или школьная администрация)",
CO2="Правила устанавливаются руководством школы, и все следуют им",
CO2="Обращают внимание ученика на недопустимость нарушения Устава (правил) школы",
CO2="От контроля со стороны учителей и администрации",
CO2="Назначают ответственного, который занимается этой проблемой",
CO2="Тем, кто чётко выполняет распоряжения педагогов и школьного руководства",
CO2="В школе чётко соблюдаются правила и всегда понятно, что от тебя требуется",
CO2="Обращаются к взрослому и авторитетному человеку",
CO2="Руководство школы самостоятельно решает, какие кружки и секции открыть",
CO2="Ставят двойку и сообщают родителям",
CO2="Сообщают классному руководителю, чтобы он принял меры",
CO2="Делают то, что попросят педагоги или администрация",
CO2="Классный руководитель (или школьная администрация) решает, как это лучше сделать",
CO2="Сообщать классному руководителю (руководству школы)"
),"1",
IF(OR(CO2="Традиции, сложившиеся в школе обычаи",
CO2="У нас осторожно относятся к любым изменениям, главное – спокойствие и постоянство",
CO2="Это обычное дело, одноклассники сами помирятся",
CO2="Так, как принято (по росту, мальчик – девочка и т. п.)",
CO2="Обычно все выполняют одинаковые задания, отвечают у доски",
CO2="Для таких ситуаций в школе есть проверенные временем решения",
CO2="Традиционные события нашей школы",
CO2="Уважение школьных традиций",
CO2="Призывают несогласных держать свое мнение при себе и не провоцировать конфликт",
CO2="В нашей школе всё стабильно, все стараются избегать любых изменений",
CO2="Участие в традиционных конкурсах и олимпиадах",
CO2="Как к неизбежной проблеме, которая может возникнуть в любом коллективе",
CO2="Типичные задания, к которым все привыкли",
CO2="Те, у кого есть опыт в этом",
CO2="Правила уже существуют долгие годы и остаются неизменными",
CO2="Стараются объяснить, что не надо выделяться",
CO2="От того, насколько в школе хранят традиции",
CO2="Стараются убедить его, что на самом деле всё не так плохо",
CO2="Тем, кто сохраняет и поддерживает сложившиеся традиции",
CO2="У школы богатый опыт, она сохраняет свои лучшие традиции",
CO2="Терпеливо ждут, когда трудности разрешатся сами собой",
CO2="Одни и те же кружки и секции работают из года в год. Как правило, новые не открывают",
CO2="Используют наказания, принятые в школе",
CO2="Не заостряют на этом внимания – такие ситуации случаются и потом сходят на нет",
CO2="Всё как обычно, отдыхают",
CO2="С переменами не спешат, прежде всё хорошенько обдумывают",
CO2="Действовать так, как у нас принято, главное – не выносить сор из избы"
),
"2",
IF(OR(CO2="Коллективные обсуждения, договоренности и решения",
CO2="У нас любят вместе планировать дела и участвовать в общих активностях",
CO2="Касается всех, ведь конфликты отражаются на каждом члене коллектива",
CO2="Чаще всего учитель (классный руководитель) обсуждает этот вопрос с классом",
CO2="Все работают в группах, вместе выполняют задания и показывают совместный результат",
CO2="Конфликт обсуждается в классе, одноклассники и друзья помогают рассудить стороны",
CO2="События, в которых можно участвовать всем вместе и проявлять способности как команда",
CO2="Общительность, готовность сотрудничать с другими людьми и работать в команде",
CO2="Продолжают спор, чтобы прийти к общему решению",
CO2="В нашей школе все работают сообща, делятся друг с другом успехами и неудачами",
CO2="Достижения школьных команд и коллективов",
CO2="Как к общей проблеме всего коллектива",
CO2="Задания, которые можно выполнять вместе с одноклассниками",
CO2="Те, кого выдвинул коллектив",
CO2="Правила принимаются в коллективном обсуждении, когда все согласны с его результатами",
CO2="Обсуждают в классе",
CO2="От того, какие сложились отношения в коллективе",
CO2="Привлекают других учеников или учителей для поддержки",
CO2="Тем, кто с удовольствием работает в команде",
CO2="В школе все стараются понять друг друга и договориться",
CO2="Обсуждают трудности в классе и находят общее решение",
CO2="Опрашивают максимальное количество учеников и/или родителей. Открывают кружки и секции, актуальные для большинства",
CO2="Призывают не отставать от одноклассников",
CO2="Обсуждают ситуацию в коллективе",
CO2="Общаются с одноклассниками/друзьями, что-то делают вместе",
CO2="Классы (коллективы) обсуждают, предлагают общее решение",
CO2="Всем вместе решать проблему"
),
"3","4")))</f>
        <v>1</v>
      </c>
      <c r="DQ2" s="18" t="str">
        <f t="shared" ref="DQ2:DQ6" si="40">IF(OR(CP2="Решения и распоряжения школьной администрации",
CP2="У нас реализуют задумки и инициативы классного руководителя и школьной администрации, ответственно относятся к поручениям",
CP2="Дело классного руководителя, который должен поддерживать порядок",
CP2="Так, как скажет учитель (классный руководитель)",
CP2="Все стараются в первую очередь соблюдать дисциплину, слушать учителя",
CP2="К разрешению конфликта привлекается учитель / классный руководитель / завуч / директор",
CP2="События, в которых призывают поучаствовать педагоги и руководство школы",
CP2="Образцовая самодисциплина и следование правилам",
CP2="Стараются убедить этих учеников, что важно согласиться с мнением более авторитетного человека",
CP2="В нашей школе строгая дисциплина, каждый должен соблюдать установленные правила",
CP2="Качественное и точное выполнение распоряжений педагогов и администрации школы",
CP2="Как к проблеме, которая должна решаться руководством",
CP2="Задания, которые учителя считают самыми важными по данной теме",
CP2="Те, кого отправил учитель (или школьная администрация)",
CP2="Правила устанавливаются руководством школы, и все следуют им",
CP2="Обращают внимание ученика на недопустимость нарушения Устава (правил) школы",
CP2="От контроля со стороны учителей и администрации",
CP2="Назначают ответственного, который занимается этой проблемой",
CP2="Тем, кто чётко выполняет распоряжения педагогов и школьного руководства",
CP2="В школе чётко соблюдаются правила и всегда понятно, что от тебя требуется",
CP2="Обращаются к взрослому и авторитетному человеку",
CP2="Руководство школы самостоятельно решает, какие кружки и секции открыть",
CP2="Ставят двойку и сообщают родителям",
CP2="Сообщают классному руководителю, чтобы он принял меры",
CP2="Делают то, что попросят педагоги или администрация",
CP2="Классный руководитель (или школьная администрация) решает, как это лучше сделать",
CP2="Сообщать классному руководителю (руководству школы)"
),"1",
IF(OR(CP2="Традиции, сложившиеся в школе обычаи",
CP2="У нас осторожно относятся к любым изменениям, главное – спокойствие и постоянство",
CP2="Это обычное дело, одноклассники сами помирятся",
CP2="Так, как принято (по росту, мальчик – девочка и т. п.)",
CP2="Обычно все выполняют одинаковые задания, отвечают у доски",
CP2="Для таких ситуаций в школе есть проверенные временем решения",
CP2="Традиционные события нашей школы",
CP2="Уважение школьных традиций",
CP2="Призывают несогласных держать свое мнение при себе и не провоцировать конфликт",
CP2="В нашей школе всё стабильно, все стараются избегать любых изменений",
CP2="Участие в традиционных конкурсах и олимпиадах",
CP2="Как к неизбежной проблеме, которая может возникнуть в любом коллективе",
CP2="Типичные задания, к которым все привыкли",
CP2="Те, у кого есть опыт в этом",
CP2="Правила уже существуют долгие годы и остаются неизменными",
CP2="Стараются объяснить, что не надо выделяться",
CP2="От того, насколько в школе хранят традиции",
CP2="Стараются убедить его, что на самом деле всё не так плохо",
CP2="Тем, кто сохраняет и поддерживает сложившиеся традиции",
CP2="У школы богатый опыт, она сохраняет свои лучшие традиции",
CP2="Терпеливо ждут, когда трудности разрешатся сами собой",
CP2="Одни и те же кружки и секции работают из года в год. Как правило, новые не открывают",
CP2="Используют наказания, принятые в школе",
CP2="Не заостряют на этом внимания – такие ситуации случаются и потом сходят на нет",
CP2="Всё как обычно, отдыхают",
CP2="С переменами не спешат, прежде всё хорошенько обдумывают",
CP2="Действовать так, как у нас принято, главное – не выносить сор из избы"
),
"2",
IF(OR(CP2="Коллективные обсуждения, договоренности и решения",
CP2="У нас любят вместе планировать дела и участвовать в общих активностях",
CP2="Касается всех, ведь конфликты отражаются на каждом члене коллектива",
CP2="Чаще всего учитель (классный руководитель) обсуждает этот вопрос с классом",
CP2="Все работают в группах, вместе выполняют задания и показывают совместный результат",
CP2="Конфликт обсуждается в классе, одноклассники и друзья помогают рассудить стороны",
CP2="События, в которых можно участвовать всем вместе и проявлять способности как команда",
CP2="Общительность, готовность сотрудничать с другими людьми и работать в команде",
CP2="Продолжают спор, чтобы прийти к общему решению",
CP2="В нашей школе все работают сообща, делятся друг с другом успехами и неудачами",
CP2="Достижения школьных команд и коллективов",
CP2="Как к общей проблеме всего коллектива",
CP2="Задания, которые можно выполнять вместе с одноклассниками",
CP2="Те, кого выдвинул коллектив",
CP2="Правила принимаются в коллективном обсуждении, когда все согласны с его результатами",
CP2="Обсуждают в классе",
CP2="От того, какие сложились отношения в коллективе",
CP2="Привлекают других учеников или учителей для поддержки",
CP2="Тем, кто с удовольствием работает в команде",
CP2="В школе все стараются понять друг друга и договориться",
CP2="Обсуждают трудности в классе и находят общее решение",
CP2="Опрашивают максимальное количество учеников и/или родителей. Открывают кружки и секции, актуальные для большинства",
CP2="Призывают не отставать от одноклассников",
CP2="Обсуждают ситуацию в коллективе",
CP2="Общаются с одноклассниками/друзьями, что-то делают вместе",
CP2="Классы (коллективы) обсуждают, предлагают общее решение",
CP2="Всем вместе решать проблему"
),
"3","4")))</f>
        <v>1</v>
      </c>
      <c r="DR2" s="18" t="str">
        <f t="shared" ref="DR2:DR6" si="41">IF(OR(CQ2="Решения и распоряжения школьной администрации",
CQ2="У нас реализуют задумки и инициативы классного руководителя и школьной администрации, ответственно относятся к поручениям",
CQ2="Дело классного руководителя, который должен поддерживать порядок",
CQ2="Так, как скажет учитель (классный руководитель)",
CQ2="Все стараются в первую очередь соблюдать дисциплину, слушать учителя",
CQ2="К разрешению конфликта привлекается учитель / классный руководитель / завуч / директор",
CQ2="События, в которых призывают поучаствовать педагоги и руководство школы",
CQ2="Образцовая самодисциплина и следование правилам",
CQ2="Стараются убедить этих учеников, что важно согласиться с мнением более авторитетного человека",
CQ2="В нашей школе строгая дисциплина, каждый должен соблюдать установленные правила",
CQ2="Качественное и точное выполнение распоряжений педагогов и администрации школы",
CQ2="Как к проблеме, которая должна решаться руководством",
CQ2="Задания, которые учителя считают самыми важными по данной теме",
CQ2="Те, кого отправил учитель (или школьная администрация)",
CQ2="Правила устанавливаются руководством школы, и все следуют им",
CQ2="Обращают внимание ученика на недопустимость нарушения Устава (правил) школы",
CQ2="От контроля со стороны учителей и администрации",
CQ2="Назначают ответственного, который занимается этой проблемой",
CQ2="Тем, кто чётко выполняет распоряжения педагогов и школьного руководства",
CQ2="В школе чётко соблюдаются правила и всегда понятно, что от тебя требуется",
CQ2="Обращаются к взрослому и авторитетному человеку",
CQ2="Руководство школы самостоятельно решает, какие кружки и секции открыть",
CQ2="Ставят двойку и сообщают родителям",
CQ2="Сообщают классному руководителю, чтобы он принял меры",
CQ2="Делают то, что попросят педагоги или администрация",
CQ2="Классный руководитель (или школьная администрация) решает, как это лучше сделать",
CQ2="Сообщать классному руководителю (руководству школы)"
),"1",
IF(OR(CQ2="Традиции, сложившиеся в школе обычаи",
CQ2="У нас осторожно относятся к любым изменениям, главное – спокойствие и постоянство",
CQ2="Это обычное дело, одноклассники сами помирятся",
CQ2="Так, как принято (по росту, мальчик – девочка и т. п.)",
CQ2="Обычно все выполняют одинаковые задания, отвечают у доски",
CQ2="Для таких ситуаций в школе есть проверенные временем решения",
CQ2="Традиционные события нашей школы",
CQ2="Уважение школьных традиций",
CQ2="Призывают несогласных держать свое мнение при себе и не провоцировать конфликт",
CQ2="В нашей школе всё стабильно, все стараются избегать любых изменений",
CQ2="Участие в традиционных конкурсах и олимпиадах",
CQ2="Как к неизбежной проблеме, которая может возникнуть в любом коллективе",
CQ2="Типичные задания, к которым все привыкли",
CQ2="Те, у кого есть опыт в этом",
CQ2="Правила уже существуют долгие годы и остаются неизменными",
CQ2="Стараются объяснить, что не надо выделяться",
CQ2="От того, насколько в школе хранят традиции",
CQ2="Стараются убедить его, что на самом деле всё не так плохо",
CQ2="Тем, кто сохраняет и поддерживает сложившиеся традиции",
CQ2="У школы богатый опыт, она сохраняет свои лучшие традиции",
CQ2="Терпеливо ждут, когда трудности разрешатся сами собой",
CQ2="Одни и те же кружки и секции работают из года в год. Как правило, новые не открывают",
CQ2="Используют наказания, принятые в школе",
CQ2="Не заостряют на этом внимания – такие ситуации случаются и потом сходят на нет",
CQ2="Всё как обычно, отдыхают",
CQ2="С переменами не спешат, прежде всё хорошенько обдумывают",
CQ2="Действовать так, как у нас принято, главное – не выносить сор из избы"
),
"2",
IF(OR(CQ2="Коллективные обсуждения, договоренности и решения",
CQ2="У нас любят вместе планировать дела и участвовать в общих активностях",
CQ2="Касается всех, ведь конфликты отражаются на каждом члене коллектива",
CQ2="Чаще всего учитель (классный руководитель) обсуждает этот вопрос с классом",
CQ2="Все работают в группах, вместе выполняют задания и показывают совместный результат",
CQ2="Конфликт обсуждается в классе, одноклассники и друзья помогают рассудить стороны",
CQ2="События, в которых можно участвовать всем вместе и проявлять способности как команда",
CQ2="Общительность, готовность сотрудничать с другими людьми и работать в команде",
CQ2="Продолжают спор, чтобы прийти к общему решению",
CQ2="В нашей школе все работают сообща, делятся друг с другом успехами и неудачами",
CQ2="Достижения школьных команд и коллективов",
CQ2="Как к общей проблеме всего коллектива",
CQ2="Задания, которые можно выполнять вместе с одноклассниками",
CQ2="Те, кого выдвинул коллектив",
CQ2="Правила принимаются в коллективном обсуждении, когда все согласны с его результатами",
CQ2="Обсуждают в классе",
CQ2="От того, какие сложились отношения в коллективе",
CQ2="Привлекают других учеников или учителей для поддержки",
CQ2="Тем, кто с удовольствием работает в команде",
CQ2="В школе все стараются понять друг друга и договориться",
CQ2="Обсуждают трудности в классе и находят общее решение",
CQ2="Опрашивают максимальное количество учеников и/или родителей. Открывают кружки и секции, актуальные для большинства",
CQ2="Призывают не отставать от одноклассников",
CQ2="Обсуждают ситуацию в коллективе",
CQ2="Общаются с одноклассниками/друзьями, что-то делают вместе",
CQ2="Классы (коллективы) обсуждают, предлагают общее решение",
CQ2="Всем вместе решать проблему"
),
"3","4")))</f>
        <v>1</v>
      </c>
      <c r="DS2" s="18" t="str">
        <f t="shared" ref="DS2:DS6" si="42">IF(OR(CR2="Решения и распоряжения школьной администрации",
CR2="У нас реализуют задумки и инициативы классного руководителя и школьной администрации, ответственно относятся к поручениям",
CR2="Дело классного руководителя, который должен поддерживать порядок",
CR2="Так, как скажет учитель (классный руководитель)",
CR2="Все стараются в первую очередь соблюдать дисциплину, слушать учителя",
CR2="К разрешению конфликта привлекается учитель / классный руководитель / завуч / директор",
CR2="События, в которых призывают поучаствовать педагоги и руководство школы",
CR2="Образцовая самодисциплина и следование правилам",
CR2="Стараются убедить этих учеников, что важно согласиться с мнением более авторитетного человека",
CR2="В нашей школе строгая дисциплина, каждый должен соблюдать установленные правила",
CR2="Качественное и точное выполнение распоряжений педагогов и администрации школы",
CR2="Как к проблеме, которая должна решаться руководством",
CR2="Задания, которые учителя считают самыми важными по данной теме",
CR2="Те, кого отправил учитель (или школьная администрация)",
CR2="Правила устанавливаются руководством школы, и все следуют им",
CR2="Обращают внимание ученика на недопустимость нарушения Устава (правил) школы",
CR2="От контроля со стороны учителей и администрации",
CR2="Назначают ответственного, который занимается этой проблемой",
CR2="Тем, кто чётко выполняет распоряжения педагогов и школьного руководства",
CR2="В школе чётко соблюдаются правила и всегда понятно, что от тебя требуется",
CR2="Обращаются к взрослому и авторитетному человеку",
CR2="Руководство школы самостоятельно решает, какие кружки и секции открыть",
CR2="Ставят двойку и сообщают родителям",
CR2="Сообщают классному руководителю, чтобы он принял меры",
CR2="Делают то, что попросят педагоги или администрация",
CR2="Классный руководитель (или школьная администрация) решает, как это лучше сделать",
CR2="Сообщать классному руководителю (руководству школы)"
),"1",
IF(OR(CR2="Традиции, сложившиеся в школе обычаи",
CR2="У нас осторожно относятся к любым изменениям, главное – спокойствие и постоянство",
CR2="Это обычное дело, одноклассники сами помирятся",
CR2="Так, как принято (по росту, мальчик – девочка и т. п.)",
CR2="Обычно все выполняют одинаковые задания, отвечают у доски",
CR2="Для таких ситуаций в школе есть проверенные временем решения",
CR2="Традиционные события нашей школы",
CR2="Уважение школьных традиций",
CR2="Призывают несогласных держать свое мнение при себе и не провоцировать конфликт",
CR2="В нашей школе всё стабильно, все стараются избегать любых изменений",
CR2="Участие в традиционных конкурсах и олимпиадах",
CR2="Как к неизбежной проблеме, которая может возникнуть в любом коллективе",
CR2="Типичные задания, к которым все привыкли",
CR2="Те, у кого есть опыт в этом",
CR2="Правила уже существуют долгие годы и остаются неизменными",
CR2="Стараются объяснить, что не надо выделяться",
CR2="От того, насколько в школе хранят традиции",
CR2="Стараются убедить его, что на самом деле всё не так плохо",
CR2="Тем, кто сохраняет и поддерживает сложившиеся традиции",
CR2="У школы богатый опыт, она сохраняет свои лучшие традиции",
CR2="Терпеливо ждут, когда трудности разрешатся сами собой",
CR2="Одни и те же кружки и секции работают из года в год. Как правило, новые не открывают",
CR2="Используют наказания, принятые в школе",
CR2="Не заостряют на этом внимания – такие ситуации случаются и потом сходят на нет",
CR2="Всё как обычно, отдыхают",
CR2="С переменами не спешат, прежде всё хорошенько обдумывают",
CR2="Действовать так, как у нас принято, главное – не выносить сор из избы"
),
"2",
IF(OR(CR2="Коллективные обсуждения, договоренности и решения",
CR2="У нас любят вместе планировать дела и участвовать в общих активностях",
CR2="Касается всех, ведь конфликты отражаются на каждом члене коллектива",
CR2="Чаще всего учитель (классный руководитель) обсуждает этот вопрос с классом",
CR2="Все работают в группах, вместе выполняют задания и показывают совместный результат",
CR2="Конфликт обсуждается в классе, одноклассники и друзья помогают рассудить стороны",
CR2="События, в которых можно участвовать всем вместе и проявлять способности как команда",
CR2="Общительность, готовность сотрудничать с другими людьми и работать в команде",
CR2="Продолжают спор, чтобы прийти к общему решению",
CR2="В нашей школе все работают сообща, делятся друг с другом успехами и неудачами",
CR2="Достижения школьных команд и коллективов",
CR2="Как к общей проблеме всего коллектива",
CR2="Задания, которые можно выполнять вместе с одноклассниками",
CR2="Те, кого выдвинул коллектив",
CR2="Правила принимаются в коллективном обсуждении, когда все согласны с его результатами",
CR2="Обсуждают в классе",
CR2="От того, какие сложились отношения в коллективе",
CR2="Привлекают других учеников или учителей для поддержки",
CR2="Тем, кто с удовольствием работает в команде",
CR2="В школе все стараются понять друг друга и договориться",
CR2="Обсуждают трудности в классе и находят общее решение",
CR2="Опрашивают максимальное количество учеников и/или родителей. Открывают кружки и секции, актуальные для большинства",
CR2="Призывают не отставать от одноклассников",
CR2="Обсуждают ситуацию в коллективе",
CR2="Общаются с одноклассниками/друзьями, что-то делают вместе",
CR2="Классы (коллективы) обсуждают, предлагают общее решение",
CR2="Всем вместе решать проблему"
),
"3","4")))</f>
        <v>1</v>
      </c>
      <c r="DT2" s="18" t="str">
        <f t="shared" ref="DT2:DT6" si="43">IF(OR(CS2="Решения и распоряжения школьной администрации",
CS2="У нас реализуют задумки и инициативы классного руководителя и школьной администрации, ответственно относятся к поручениям",
CS2="Дело классного руководителя, который должен поддерживать порядок",
CS2="Так, как скажет учитель (классный руководитель)",
CS2="Все стараются в первую очередь соблюдать дисциплину, слушать учителя",
CS2="К разрешению конфликта привлекается учитель / классный руководитель / завуч / директор",
CS2="События, в которых призывают поучаствовать педагоги и руководство школы",
CS2="Образцовая самодисциплина и следование правилам",
CS2="Стараются убедить этих учеников, что важно согласиться с мнением более авторитетного человека",
CS2="В нашей школе строгая дисциплина, каждый должен соблюдать установленные правила",
CS2="Качественное и точное выполнение распоряжений педагогов и администрации школы",
CS2="Как к проблеме, которая должна решаться руководством",
CS2="Задания, которые учителя считают самыми важными по данной теме",
CS2="Те, кого отправил учитель (или школьная администрация)",
CS2="Правила устанавливаются руководством школы, и все следуют им",
CS2="Обращают внимание ученика на недопустимость нарушения Устава (правил) школы",
CS2="От контроля со стороны учителей и администрации",
CS2="Назначают ответственного, который занимается этой проблемой",
CS2="Тем, кто чётко выполняет распоряжения педагогов и школьного руководства",
CS2="В школе чётко соблюдаются правила и всегда понятно, что от тебя требуется",
CS2="Обращаются к взрослому и авторитетному человеку",
CS2="Руководство школы самостоятельно решает, какие кружки и секции открыть",
CS2="Ставят двойку и сообщают родителям",
CS2="Сообщают классному руководителю, чтобы он принял меры",
CS2="Делают то, что попросят педагоги или администрация",
CS2="Классный руководитель (или школьная администрация) решает, как это лучше сделать",
CS2="Сообщать классному руководителю (руководству школы)"
),"1",
IF(OR(CS2="Традиции, сложившиеся в школе обычаи",
CS2="У нас осторожно относятся к любым изменениям, главное – спокойствие и постоянство",
CS2="Это обычное дело, одноклассники сами помирятся",
CS2="Так, как принято (по росту, мальчик – девочка и т. п.)",
CS2="Обычно все выполняют одинаковые задания, отвечают у доски",
CS2="Для таких ситуаций в школе есть проверенные временем решения",
CS2="Традиционные события нашей школы",
CS2="Уважение школьных традиций",
CS2="Призывают несогласных держать свое мнение при себе и не провоцировать конфликт",
CS2="В нашей школе всё стабильно, все стараются избегать любых изменений",
CS2="Участие в традиционных конкурсах и олимпиадах",
CS2="Как к неизбежной проблеме, которая может возникнуть в любом коллективе",
CS2="Типичные задания, к которым все привыкли",
CS2="Те, у кого есть опыт в этом",
CS2="Правила уже существуют долгие годы и остаются неизменными",
CS2="Стараются объяснить, что не надо выделяться",
CS2="От того, насколько в школе хранят традиции",
CS2="Стараются убедить его, что на самом деле всё не так плохо",
CS2="Тем, кто сохраняет и поддерживает сложившиеся традиции",
CS2="У школы богатый опыт, она сохраняет свои лучшие традиции",
CS2="Терпеливо ждут, когда трудности разрешатся сами собой",
CS2="Одни и те же кружки и секции работают из года в год. Как правило, новые не открывают",
CS2="Используют наказания, принятые в школе",
CS2="Не заостряют на этом внимания – такие ситуации случаются и потом сходят на нет",
CS2="Всё как обычно, отдыхают",
CS2="С переменами не спешат, прежде всё хорошенько обдумывают",
CS2="Действовать так, как у нас принято, главное – не выносить сор из избы"
),
"2",
IF(OR(CS2="Коллективные обсуждения, договоренности и решения",
CS2="У нас любят вместе планировать дела и участвовать в общих активностях",
CS2="Касается всех, ведь конфликты отражаются на каждом члене коллектива",
CS2="Чаще всего учитель (классный руководитель) обсуждает этот вопрос с классом",
CS2="Все работают в группах, вместе выполняют задания и показывают совместный результат",
CS2="Конфликт обсуждается в классе, одноклассники и друзья помогают рассудить стороны",
CS2="События, в которых можно участвовать всем вместе и проявлять способности как команда",
CS2="Общительность, готовность сотрудничать с другими людьми и работать в команде",
CS2="Продолжают спор, чтобы прийти к общему решению",
CS2="В нашей школе все работают сообща, делятся друг с другом успехами и неудачами",
CS2="Достижения школьных команд и коллективов",
CS2="Как к общей проблеме всего коллектива",
CS2="Задания, которые можно выполнять вместе с одноклассниками",
CS2="Те, кого выдвинул коллектив",
CS2="Правила принимаются в коллективном обсуждении, когда все согласны с его результатами",
CS2="Обсуждают в классе",
CS2="От того, какие сложились отношения в коллективе",
CS2="Привлекают других учеников или учителей для поддержки",
CS2="Тем, кто с удовольствием работает в команде",
CS2="В школе все стараются понять друг друга и договориться",
CS2="Обсуждают трудности в классе и находят общее решение",
CS2="Опрашивают максимальное количество учеников и/или родителей. Открывают кружки и секции, актуальные для большинства",
CS2="Призывают не отставать от одноклассников",
CS2="Обсуждают ситуацию в коллективе",
CS2="Общаются с одноклассниками/друзьями, что-то делают вместе",
CS2="Классы (коллективы) обсуждают, предлагают общее решение",
CS2="Всем вместе решать проблему"
),
"3","4")))</f>
        <v>2</v>
      </c>
      <c r="DU2" s="18" t="str">
        <f t="shared" ref="DU2:DU6" si="44">IF(OR(CT2="Решения и распоряжения школьной администрации",
CT2="У нас реализуют задумки и инициативы классного руководителя и школьной администрации, ответственно относятся к поручениям",
CT2="Дело классного руководителя, который должен поддерживать порядок",
CT2="Так, как скажет учитель (классный руководитель)",
CT2="Все стараются в первую очередь соблюдать дисциплину, слушать учителя",
CT2="К разрешению конфликта привлекается учитель / классный руководитель / завуч / директор",
CT2="События, в которых призывают поучаствовать педагоги и руководство школы",
CT2="Образцовая самодисциплина и следование правилам",
CT2="Стараются убедить этих учеников, что важно согласиться с мнением более авторитетного человека",
CT2="В нашей школе строгая дисциплина, каждый должен соблюдать установленные правила",
CT2="Качественное и точное выполнение распоряжений педагогов и администрации школы",
CT2="Как к проблеме, которая должна решаться руководством",
CT2="Задания, которые учителя считают самыми важными по данной теме",
CT2="Те, кого отправил учитель (или школьная администрация)",
CT2="Правила устанавливаются руководством школы, и все следуют им",
CT2="Обращают внимание ученика на недопустимость нарушения Устава (правил) школы",
CT2="От контроля со стороны учителей и администрации",
CT2="Назначают ответственного, который занимается этой проблемой",
CT2="Тем, кто чётко выполняет распоряжения педагогов и школьного руководства",
CT2="В школе чётко соблюдаются правила и всегда понятно, что от тебя требуется",
CT2="Обращаются к взрослому и авторитетному человеку",
CT2="Руководство школы самостоятельно решает, какие кружки и секции открыть",
CT2="Ставят двойку и сообщают родителям",
CT2="Сообщают классному руководителю, чтобы он принял меры",
CT2="Делают то, что попросят педагоги или администрация",
CT2="Классный руководитель (или школьная администрация) решает, как это лучше сделать",
CT2="Сообщать классному руководителю (руководству школы)"
),"1",
IF(OR(CT2="Традиции, сложившиеся в школе обычаи",
CT2="У нас осторожно относятся к любым изменениям, главное – спокойствие и постоянство",
CT2="Это обычное дело, одноклассники сами помирятся",
CT2="Так, как принято (по росту, мальчик – девочка и т. п.)",
CT2="Обычно все выполняют одинаковые задания, отвечают у доски",
CT2="Для таких ситуаций в школе есть проверенные временем решения",
CT2="Традиционные события нашей школы",
CT2="Уважение школьных традиций",
CT2="Призывают несогласных держать свое мнение при себе и не провоцировать конфликт",
CT2="В нашей школе всё стабильно, все стараются избегать любых изменений",
CT2="Участие в традиционных конкурсах и олимпиадах",
CT2="Как к неизбежной проблеме, которая может возникнуть в любом коллективе",
CT2="Типичные задания, к которым все привыкли",
CT2="Те, у кого есть опыт в этом",
CT2="Правила уже существуют долгие годы и остаются неизменными",
CT2="Стараются объяснить, что не надо выделяться",
CT2="От того, насколько в школе хранят традиции",
CT2="Стараются убедить его, что на самом деле всё не так плохо",
CT2="Тем, кто сохраняет и поддерживает сложившиеся традиции",
CT2="У школы богатый опыт, она сохраняет свои лучшие традиции",
CT2="Терпеливо ждут, когда трудности разрешатся сами собой",
CT2="Одни и те же кружки и секции работают из года в год. Как правило, новые не открывают",
CT2="Используют наказания, принятые в школе",
CT2="Не заостряют на этом внимания – такие ситуации случаются и потом сходят на нет",
CT2="Всё как обычно, отдыхают",
CT2="С переменами не спешат, прежде всё хорошенько обдумывают",
CT2="Действовать так, как у нас принято, главное – не выносить сор из избы"
),
"2",
IF(OR(CT2="Коллективные обсуждения, договоренности и решения",
CT2="У нас любят вместе планировать дела и участвовать в общих активностях",
CT2="Касается всех, ведь конфликты отражаются на каждом члене коллектива",
CT2="Чаще всего учитель (классный руководитель) обсуждает этот вопрос с классом",
CT2="Все работают в группах, вместе выполняют задания и показывают совместный результат",
CT2="Конфликт обсуждается в классе, одноклассники и друзья помогают рассудить стороны",
CT2="События, в которых можно участвовать всем вместе и проявлять способности как команда",
CT2="Общительность, готовность сотрудничать с другими людьми и работать в команде",
CT2="Продолжают спор, чтобы прийти к общему решению",
CT2="В нашей школе все работают сообща, делятся друг с другом успехами и неудачами",
CT2="Достижения школьных команд и коллективов",
CT2="Как к общей проблеме всего коллектива",
CT2="Задания, которые можно выполнять вместе с одноклассниками",
CT2="Те, кого выдвинул коллектив",
CT2="Правила принимаются в коллективном обсуждении, когда все согласны с его результатами",
CT2="Обсуждают в классе",
CT2="От того, какие сложились отношения в коллективе",
CT2="Привлекают других учеников или учителей для поддержки",
CT2="Тем, кто с удовольствием работает в команде",
CT2="В школе все стараются понять друг друга и договориться",
CT2="Обсуждают трудности в классе и находят общее решение",
CT2="Опрашивают максимальное количество учеников и/или родителей. Открывают кружки и секции, актуальные для большинства",
CT2="Призывают не отставать от одноклассников",
CT2="Обсуждают ситуацию в коллективе",
CT2="Общаются с одноклассниками/друзьями, что-то делают вместе",
CT2="Классы (коллективы) обсуждают, предлагают общее решение",
CT2="Всем вместе решать проблему"
),
"3","4")))</f>
        <v>3</v>
      </c>
      <c r="DV2" s="18" t="str">
        <f t="shared" ref="DV2:DV6" si="45">IF(OR(CU2="Решения и распоряжения школьной администрации",
CU2="У нас реализуют задумки и инициативы классного руководителя и школьной администрации, ответственно относятся к поручениям",
CU2="Дело классного руководителя, который должен поддерживать порядок",
CU2="Так, как скажет учитель (классный руководитель)",
CU2="Все стараются в первую очередь соблюдать дисциплину, слушать учителя",
CU2="К разрешению конфликта привлекается учитель / классный руководитель / завуч / директор",
CU2="События, в которых призывают поучаствовать педагоги и руководство школы",
CU2="Образцовая самодисциплина и следование правилам",
CU2="Стараются убедить этих учеников, что важно согласиться с мнением более авторитетного человека",
CU2="В нашей школе строгая дисциплина, каждый должен соблюдать установленные правила",
CU2="Качественное и точное выполнение распоряжений педагогов и администрации школы",
CU2="Как к проблеме, которая должна решаться руководством",
CU2="Задания, которые учителя считают самыми важными по данной теме",
CU2="Те, кого отправил учитель (или школьная администрация)",
CU2="Правила устанавливаются руководством школы, и все следуют им",
CU2="Обращают внимание ученика на недопустимость нарушения Устава (правил) школы",
CU2="От контроля со стороны учителей и администрации",
CU2="Назначают ответственного, который занимается этой проблемой",
CU2="Тем, кто чётко выполняет распоряжения педагогов и школьного руководства",
CU2="В школе чётко соблюдаются правила и всегда понятно, что от тебя требуется",
CU2="Обращаются к взрослому и авторитетному человеку",
CU2="Руководство школы самостоятельно решает, какие кружки и секции открыть",
CU2="Ставят двойку и сообщают родителям",
CU2="Сообщают классному руководителю, чтобы он принял меры",
CU2="Делают то, что попросят педагоги или администрация",
CU2="Классный руководитель (или школьная администрация) решает, как это лучше сделать",
CU2="Сообщать классному руководителю (руководству школы)"
),"1",
IF(OR(CU2="Традиции, сложившиеся в школе обычаи",
CU2="У нас осторожно относятся к любым изменениям, главное – спокойствие и постоянство",
CU2="Это обычное дело, одноклассники сами помирятся",
CU2="Так, как принято (по росту, мальчик – девочка и т. п.)",
CU2="Обычно все выполняют одинаковые задания, отвечают у доски",
CU2="Для таких ситуаций в школе есть проверенные временем решения",
CU2="Традиционные события нашей школы",
CU2="Уважение школьных традиций",
CU2="Призывают несогласных держать свое мнение при себе и не провоцировать конфликт",
CU2="В нашей школе всё стабильно, все стараются избегать любых изменений",
CU2="Участие в традиционных конкурсах и олимпиадах",
CU2="Как к неизбежной проблеме, которая может возникнуть в любом коллективе",
CU2="Типичные задания, к которым все привыкли",
CU2="Те, у кого есть опыт в этом",
CU2="Правила уже существуют долгие годы и остаются неизменными",
CU2="Стараются объяснить, что не надо выделяться",
CU2="От того, насколько в школе хранят традиции",
CU2="Стараются убедить его, что на самом деле всё не так плохо",
CU2="Тем, кто сохраняет и поддерживает сложившиеся традиции",
CU2="У школы богатый опыт, она сохраняет свои лучшие традиции",
CU2="Терпеливо ждут, когда трудности разрешатся сами собой",
CU2="Одни и те же кружки и секции работают из года в год. Как правило, новые не открывают",
CU2="Используют наказания, принятые в школе",
CU2="Не заостряют на этом внимания – такие ситуации случаются и потом сходят на нет",
CU2="Всё как обычно, отдыхают",
CU2="С переменами не спешат, прежде всё хорошенько обдумывают",
CU2="Действовать так, как у нас принято, главное – не выносить сор из избы"
),
"2",
IF(OR(CU2="Коллективные обсуждения, договоренности и решения",
CU2="У нас любят вместе планировать дела и участвовать в общих активностях",
CU2="Касается всех, ведь конфликты отражаются на каждом члене коллектива",
CU2="Чаще всего учитель (классный руководитель) обсуждает этот вопрос с классом",
CU2="Все работают в группах, вместе выполняют задания и показывают совместный результат",
CU2="Конфликт обсуждается в классе, одноклассники и друзья помогают рассудить стороны",
CU2="События, в которых можно участвовать всем вместе и проявлять способности как команда",
CU2="Общительность, готовность сотрудничать с другими людьми и работать в команде",
CU2="Продолжают спор, чтобы прийти к общему решению",
CU2="В нашей школе все работают сообща, делятся друг с другом успехами и неудачами",
CU2="Достижения школьных команд и коллективов",
CU2="Как к общей проблеме всего коллектива",
CU2="Задания, которые можно выполнять вместе с одноклассниками",
CU2="Те, кого выдвинул коллектив",
CU2="Правила принимаются в коллективном обсуждении, когда все согласны с его результатами",
CU2="Обсуждают в классе",
CU2="От того, какие сложились отношения в коллективе",
CU2="Привлекают других учеников или учителей для поддержки",
CU2="Тем, кто с удовольствием работает в команде",
CU2="В школе все стараются понять друг друга и договориться",
CU2="Обсуждают трудности в классе и находят общее решение",
CU2="Опрашивают максимальное количество учеников и/или родителей. Открывают кружки и секции, актуальные для большинства",
CU2="Призывают не отставать от одноклассников",
CU2="Обсуждают ситуацию в коллективе",
CU2="Общаются с одноклассниками/друзьями, что-то делают вместе",
CU2="Классы (коллективы) обсуждают, предлагают общее решение",
CU2="Всем вместе решать проблему"
),
"3","4")))</f>
        <v>3</v>
      </c>
      <c r="DW2" s="18" t="str">
        <f t="shared" ref="DW2:DW6" si="46">IF(OR(CV2="Решения и распоряжения школьной администрации",
CV2="У нас реализуют задумки и инициативы классного руководителя и школьной администрации, ответственно относятся к поручениям",
CV2="Дело классного руководителя, который должен поддерживать порядок",
CV2="Так, как скажет учитель (классный руководитель)",
CV2="Все стараются в первую очередь соблюдать дисциплину, слушать учителя",
CV2="К разрешению конфликта привлекается учитель / классный руководитель / завуч / директор",
CV2="События, в которых призывают поучаствовать педагоги и руководство школы",
CV2="Образцовая самодисциплина и следование правилам",
CV2="Стараются убедить этих учеников, что важно согласиться с мнением более авторитетного человека",
CV2="В нашей школе строгая дисциплина, каждый должен соблюдать установленные правила",
CV2="Качественное и точное выполнение распоряжений педагогов и администрации школы",
CV2="Как к проблеме, которая должна решаться руководством",
CV2="Задания, которые учителя считают самыми важными по данной теме",
CV2="Те, кого отправил учитель (или школьная администрация)",
CV2="Правила устанавливаются руководством школы, и все следуют им",
CV2="Обращают внимание ученика на недопустимость нарушения Устава (правил) школы",
CV2="От контроля со стороны учителей и администрации",
CV2="Назначают ответственного, который занимается этой проблемой",
CV2="Тем, кто чётко выполняет распоряжения педагогов и школьного руководства",
CV2="В школе чётко соблюдаются правила и всегда понятно, что от тебя требуется",
CV2="Обращаются к взрослому и авторитетному человеку",
CV2="Руководство школы самостоятельно решает, какие кружки и секции открыть",
CV2="Ставят двойку и сообщают родителям",
CV2="Сообщают классному руководителю, чтобы он принял меры",
CV2="Делают то, что попросят педагоги или администрация",
CV2="Классный руководитель (или школьная администрация) решает, как это лучше сделать",
CV2="Сообщать классному руководителю (руководству школы)"
),"1",
IF(OR(CV2="Традиции, сложившиеся в школе обычаи",
CV2="У нас осторожно относятся к любым изменениям, главное – спокойствие и постоянство",
CV2="Это обычное дело, одноклассники сами помирятся",
CV2="Так, как принято (по росту, мальчик – девочка и т. п.)",
CV2="Обычно все выполняют одинаковые задания, отвечают у доски",
CV2="Для таких ситуаций в школе есть проверенные временем решения",
CV2="Традиционные события нашей школы",
CV2="Уважение школьных традиций",
CV2="Призывают несогласных держать свое мнение при себе и не провоцировать конфликт",
CV2="В нашей школе всё стабильно, все стараются избегать любых изменений",
CV2="Участие в традиционных конкурсах и олимпиадах",
CV2="Как к неизбежной проблеме, которая может возникнуть в любом коллективе",
CV2="Типичные задания, к которым все привыкли",
CV2="Те, у кого есть опыт в этом",
CV2="Правила уже существуют долгие годы и остаются неизменными",
CV2="Стараются объяснить, что не надо выделяться",
CV2="От того, насколько в школе хранят традиции",
CV2="Стараются убедить его, что на самом деле всё не так плохо",
CV2="Тем, кто сохраняет и поддерживает сложившиеся традиции",
CV2="У школы богатый опыт, она сохраняет свои лучшие традиции",
CV2="Терпеливо ждут, когда трудности разрешатся сами собой",
CV2="Одни и те же кружки и секции работают из года в год. Как правило, новые не открывают",
CV2="Используют наказания, принятые в школе",
CV2="Не заостряют на этом внимания – такие ситуации случаются и потом сходят на нет",
CV2="Всё как обычно, отдыхают",
CV2="С переменами не спешат, прежде всё хорошенько обдумывают",
CV2="Действовать так, как у нас принято, главное – не выносить сор из избы"
),
"2",
IF(OR(CV2="Коллективные обсуждения, договоренности и решения",
CV2="У нас любят вместе планировать дела и участвовать в общих активностях",
CV2="Касается всех, ведь конфликты отражаются на каждом члене коллектива",
CV2="Чаще всего учитель (классный руководитель) обсуждает этот вопрос с классом",
CV2="Все работают в группах, вместе выполняют задания и показывают совместный результат",
CV2="Конфликт обсуждается в классе, одноклассники и друзья помогают рассудить стороны",
CV2="События, в которых можно участвовать всем вместе и проявлять способности как команда",
CV2="Общительность, готовность сотрудничать с другими людьми и работать в команде",
CV2="Продолжают спор, чтобы прийти к общему решению",
CV2="В нашей школе все работают сообща, делятся друг с другом успехами и неудачами",
CV2="Достижения школьных команд и коллективов",
CV2="Как к общей проблеме всего коллектива",
CV2="Задания, которые можно выполнять вместе с одноклассниками",
CV2="Те, кого выдвинул коллектив",
CV2="Правила принимаются в коллективном обсуждении, когда все согласны с его результатами",
CV2="Обсуждают в классе",
CV2="От того, какие сложились отношения в коллективе",
CV2="Привлекают других учеников или учителей для поддержки",
CV2="Тем, кто с удовольствием работает в команде",
CV2="В школе все стараются понять друг друга и договориться",
CV2="Обсуждают трудности в классе и находят общее решение",
CV2="Опрашивают максимальное количество учеников и/или родителей. Открывают кружки и секции, актуальные для большинства",
CV2="Призывают не отставать от одноклассников",
CV2="Обсуждают ситуацию в коллективе",
CV2="Общаются с одноклассниками/друзьями, что-то делают вместе",
CV2="Классы (коллективы) обсуждают, предлагают общее решение",
CV2="Всем вместе решать проблему"
),
"3","4")))</f>
        <v>4</v>
      </c>
      <c r="DX2" s="18" t="str">
        <f t="shared" ref="DX2:DX6" si="47">IF(OR(CW2="Решения и распоряжения школьной администрации",
CW2="У нас реализуют задумки и инициативы классного руководителя и школьной администрации, ответственно относятся к поручениям",
CW2="Дело классного руководителя, который должен поддерживать порядок",
CW2="Так, как скажет учитель (классный руководитель)",
CW2="Все стараются в первую очередь соблюдать дисциплину, слушать учителя",
CW2="К разрешению конфликта привлекается учитель / классный руководитель / завуч / директор",
CW2="События, в которых призывают поучаствовать педагоги и руководство школы",
CW2="Образцовая самодисциплина и следование правилам",
CW2="Стараются убедить этих учеников, что важно согласиться с мнением более авторитетного человека",
CW2="В нашей школе строгая дисциплина, каждый должен соблюдать установленные правила",
CW2="Качественное и точное выполнение распоряжений педагогов и администрации школы",
CW2="Как к проблеме, которая должна решаться руководством",
CW2="Задания, которые учителя считают самыми важными по данной теме",
CW2="Те, кого отправил учитель (или школьная администрация)",
CW2="Правила устанавливаются руководством школы, и все следуют им",
CW2="Обращают внимание ученика на недопустимость нарушения Устава (правил) школы",
CW2="От контроля со стороны учителей и администрации",
CW2="Назначают ответственного, который занимается этой проблемой",
CW2="Тем, кто чётко выполняет распоряжения педагогов и школьного руководства",
CW2="В школе чётко соблюдаются правила и всегда понятно, что от тебя требуется",
CW2="Обращаются к взрослому и авторитетному человеку",
CW2="Руководство школы самостоятельно решает, какие кружки и секции открыть",
CW2="Ставят двойку и сообщают родителям",
CW2="Сообщают классному руководителю, чтобы он принял меры",
CW2="Делают то, что попросят педагоги или администрация",
CW2="Классный руководитель (или школьная администрация) решает, как это лучше сделать",
CW2="Сообщать классному руководителю (руководству школы)"
),"1",
IF(OR(CW2="Традиции, сложившиеся в школе обычаи",
CW2="У нас осторожно относятся к любым изменениям, главное – спокойствие и постоянство",
CW2="Это обычное дело, одноклассники сами помирятся",
CW2="Так, как принято (по росту, мальчик – девочка и т. п.)",
CW2="Обычно все выполняют одинаковые задания, отвечают у доски",
CW2="Для таких ситуаций в школе есть проверенные временем решения",
CW2="Традиционные события нашей школы",
CW2="Уважение школьных традиций",
CW2="Призывают несогласных держать свое мнение при себе и не провоцировать конфликт",
CW2="В нашей школе всё стабильно, все стараются избегать любых изменений",
CW2="Участие в традиционных конкурсах и олимпиадах",
CW2="Как к неизбежной проблеме, которая может возникнуть в любом коллективе",
CW2="Типичные задания, к которым все привыкли",
CW2="Те, у кого есть опыт в этом",
CW2="Правила уже существуют долгие годы и остаются неизменными",
CW2="Стараются объяснить, что не надо выделяться",
CW2="От того, насколько в школе хранят традиции",
CW2="Стараются убедить его, что на самом деле всё не так плохо",
CW2="Тем, кто сохраняет и поддерживает сложившиеся традиции",
CW2="У школы богатый опыт, она сохраняет свои лучшие традиции",
CW2="Терпеливо ждут, когда трудности разрешатся сами собой",
CW2="Одни и те же кружки и секции работают из года в год. Как правило, новые не открывают",
CW2="Используют наказания, принятые в школе",
CW2="Не заостряют на этом внимания – такие ситуации случаются и потом сходят на нет",
CW2="Всё как обычно, отдыхают",
CW2="С переменами не спешат, прежде всё хорошенько обдумывают",
CW2="Действовать так, как у нас принято, главное – не выносить сор из избы"
),
"2",
IF(OR(CW2="Коллективные обсуждения, договоренности и решения",
CW2="У нас любят вместе планировать дела и участвовать в общих активностях",
CW2="Касается всех, ведь конфликты отражаются на каждом члене коллектива",
CW2="Чаще всего учитель (классный руководитель) обсуждает этот вопрос с классом",
CW2="Все работают в группах, вместе выполняют задания и показывают совместный результат",
CW2="Конфликт обсуждается в классе, одноклассники и друзья помогают рассудить стороны",
CW2="События, в которых можно участвовать всем вместе и проявлять способности как команда",
CW2="Общительность, готовность сотрудничать с другими людьми и работать в команде",
CW2="Продолжают спор, чтобы прийти к общему решению",
CW2="В нашей школе все работают сообща, делятся друг с другом успехами и неудачами",
CW2="Достижения школьных команд и коллективов",
CW2="Как к общей проблеме всего коллектива",
CW2="Задания, которые можно выполнять вместе с одноклассниками",
CW2="Те, кого выдвинул коллектив",
CW2="Правила принимаются в коллективном обсуждении, когда все согласны с его результатами",
CW2="Обсуждают в классе",
CW2="От того, какие сложились отношения в коллективе",
CW2="Привлекают других учеников или учителей для поддержки",
CW2="Тем, кто с удовольствием работает в команде",
CW2="В школе все стараются понять друг друга и договориться",
CW2="Обсуждают трудности в классе и находят общее решение",
CW2="Опрашивают максимальное количество учеников и/или родителей. Открывают кружки и секции, актуальные для большинства",
CW2="Призывают не отставать от одноклассников",
CW2="Обсуждают ситуацию в коллективе",
CW2="Общаются с одноклассниками/друзьями, что-то делают вместе",
CW2="Классы (коллективы) обсуждают, предлагают общее решение",
CW2="Всем вместе решать проблему"
),
"3","4")))</f>
        <v>3</v>
      </c>
      <c r="DY2" s="18" t="str">
        <f t="shared" ref="DY2:DY6" si="48">IF(OR(CX2="Решения и распоряжения школьной администрации",
CX2="У нас реализуют задумки и инициативы классного руководителя и школьной администрации, ответственно относятся к поручениям",
CX2="Дело классного руководителя, который должен поддерживать порядок",
CX2="Так, как скажет учитель (классный руководитель)",
CX2="Все стараются в первую очередь соблюдать дисциплину, слушать учителя",
CX2="К разрешению конфликта привлекается учитель / классный руководитель / завуч / директор",
CX2="События, в которых призывают поучаствовать педагоги и руководство школы",
CX2="Образцовая самодисциплина и следование правилам",
CX2="Стараются убедить этих учеников, что важно согласиться с мнением более авторитетного человека",
CX2="В нашей школе строгая дисциплина, каждый должен соблюдать установленные правила",
CX2="Качественное и точное выполнение распоряжений педагогов и администрации школы",
CX2="Как к проблеме, которая должна решаться руководством",
CX2="Задания, которые учителя считают самыми важными по данной теме",
CX2="Те, кого отправил учитель (или школьная администрация)",
CX2="Правила устанавливаются руководством школы, и все следуют им",
CX2="Обращают внимание ученика на недопустимость нарушения Устава (правил) школы",
CX2="От контроля со стороны учителей и администрации",
CX2="Назначают ответственного, который занимается этой проблемой",
CX2="Тем, кто чётко выполняет распоряжения педагогов и школьного руководства",
CX2="В школе чётко соблюдаются правила и всегда понятно, что от тебя требуется",
CX2="Обращаются к взрослому и авторитетному человеку",
CX2="Руководство школы самостоятельно решает, какие кружки и секции открыть",
CX2="Ставят двойку и сообщают родителям",
CX2="Сообщают классному руководителю, чтобы он принял меры",
CX2="Делают то, что попросят педагоги или администрация",
CX2="Классный руководитель (или школьная администрация) решает, как это лучше сделать",
CX2="Сообщать классному руководителю (руководству школы)"
),"1",
IF(OR(CX2="Традиции, сложившиеся в школе обычаи",
CX2="У нас осторожно относятся к любым изменениям, главное – спокойствие и постоянство",
CX2="Это обычное дело, одноклассники сами помирятся",
CX2="Так, как принято (по росту, мальчик – девочка и т. п.)",
CX2="Обычно все выполняют одинаковые задания, отвечают у доски",
CX2="Для таких ситуаций в школе есть проверенные временем решения",
CX2="Традиционные события нашей школы",
CX2="Уважение школьных традиций",
CX2="Призывают несогласных держать свое мнение при себе и не провоцировать конфликт",
CX2="В нашей школе всё стабильно, все стараются избегать любых изменений",
CX2="Участие в традиционных конкурсах и олимпиадах",
CX2="Как к неизбежной проблеме, которая может возникнуть в любом коллективе",
CX2="Типичные задания, к которым все привыкли",
CX2="Те, у кого есть опыт в этом",
CX2="Правила уже существуют долгие годы и остаются неизменными",
CX2="Стараются объяснить, что не надо выделяться",
CX2="От того, насколько в школе хранят традиции",
CX2="Стараются убедить его, что на самом деле всё не так плохо",
CX2="Тем, кто сохраняет и поддерживает сложившиеся традиции",
CX2="У школы богатый опыт, она сохраняет свои лучшие традиции",
CX2="Терпеливо ждут, когда трудности разрешатся сами собой",
CX2="Одни и те же кружки и секции работают из года в год. Как правило, новые не открывают",
CX2="Используют наказания, принятые в школе",
CX2="Не заостряют на этом внимания – такие ситуации случаются и потом сходят на нет",
CX2="Всё как обычно, отдыхают",
CX2="С переменами не спешат, прежде всё хорошенько обдумывают",
CX2="Действовать так, как у нас принято, главное – не выносить сор из избы"
),
"2",
IF(OR(CX2="Коллективные обсуждения, договоренности и решения",
CX2="У нас любят вместе планировать дела и участвовать в общих активностях",
CX2="Касается всех, ведь конфликты отражаются на каждом члене коллектива",
CX2="Чаще всего учитель (классный руководитель) обсуждает этот вопрос с классом",
CX2="Все работают в группах, вместе выполняют задания и показывают совместный результат",
CX2="Конфликт обсуждается в классе, одноклассники и друзья помогают рассудить стороны",
CX2="События, в которых можно участвовать всем вместе и проявлять способности как команда",
CX2="Общительность, готовность сотрудничать с другими людьми и работать в команде",
CX2="Продолжают спор, чтобы прийти к общему решению",
CX2="В нашей школе все работают сообща, делятся друг с другом успехами и неудачами",
CX2="Достижения школьных команд и коллективов",
CX2="Как к общей проблеме всего коллектива",
CX2="Задания, которые можно выполнять вместе с одноклассниками",
CX2="Те, кого выдвинул коллектив",
CX2="Правила принимаются в коллективном обсуждении, когда все согласны с его результатами",
CX2="Обсуждают в классе",
CX2="От того, какие сложились отношения в коллективе",
CX2="Привлекают других учеников или учителей для поддержки",
CX2="Тем, кто с удовольствием работает в команде",
CX2="В школе все стараются понять друг друга и договориться",
CX2="Обсуждают трудности в классе и находят общее решение",
CX2="Опрашивают максимальное количество учеников и/или родителей. Открывают кружки и секции, актуальные для большинства",
CX2="Призывают не отставать от одноклассников",
CX2="Обсуждают ситуацию в коллективе",
CX2="Общаются с одноклассниками/друзьями, что-то делают вместе",
CX2="Классы (коллективы) обсуждают, предлагают общее решение",
CX2="Всем вместе решать проблему"
),
"3","4")))</f>
        <v>3</v>
      </c>
      <c r="DZ2" s="18" t="str">
        <f t="shared" ref="DZ2:DZ6" si="49">IF(OR(CY2="Решения и распоряжения школьной администрации",
CY2="У нас реализуют задумки и инициативы классного руководителя и школьной администрации, ответственно относятся к поручениям",
CY2="Дело классного руководителя, который должен поддерживать порядок",
CY2="Так, как скажет учитель (классный руководитель)",
CY2="Все стараются в первую очередь соблюдать дисциплину, слушать учителя",
CY2="К разрешению конфликта привлекается учитель / классный руководитель / завуч / директор",
CY2="События, в которых призывают поучаствовать педагоги и руководство школы",
CY2="Образцовая самодисциплина и следование правилам",
CY2="Стараются убедить этих учеников, что важно согласиться с мнением более авторитетного человека",
CY2="В нашей школе строгая дисциплина, каждый должен соблюдать установленные правила",
CY2="Качественное и точное выполнение распоряжений педагогов и администрации школы",
CY2="Как к проблеме, которая должна решаться руководством",
CY2="Задания, которые учителя считают самыми важными по данной теме",
CY2="Те, кого отправил учитель (или школьная администрация)",
CY2="Правила устанавливаются руководством школы, и все следуют им",
CY2="Обращают внимание ученика на недопустимость нарушения Устава (правил) школы",
CY2="От контроля со стороны учителей и администрации",
CY2="Назначают ответственного, который занимается этой проблемой",
CY2="Тем, кто чётко выполняет распоряжения педагогов и школьного руководства",
CY2="В школе чётко соблюдаются правила и всегда понятно, что от тебя требуется",
CY2="Обращаются к взрослому и авторитетному человеку",
CY2="Руководство школы самостоятельно решает, какие кружки и секции открыть",
CY2="Ставят двойку и сообщают родителям",
CY2="Сообщают классному руководителю, чтобы он принял меры",
CY2="Делают то, что попросят педагоги или администрация",
CY2="Классный руководитель (или школьная администрация) решает, как это лучше сделать",
CY2="Сообщать классному руководителю (руководству школы)"
),"1",
IF(OR(CY2="Традиции, сложившиеся в школе обычаи",
CY2="У нас осторожно относятся к любым изменениям, главное – спокойствие и постоянство",
CY2="Это обычное дело, одноклассники сами помирятся",
CY2="Так, как принято (по росту, мальчик – девочка и т. п.)",
CY2="Обычно все выполняют одинаковые задания, отвечают у доски",
CY2="Для таких ситуаций в школе есть проверенные временем решения",
CY2="Традиционные события нашей школы",
CY2="Уважение школьных традиций",
CY2="Призывают несогласных держать свое мнение при себе и не провоцировать конфликт",
CY2="В нашей школе всё стабильно, все стараются избегать любых изменений",
CY2="Участие в традиционных конкурсах и олимпиадах",
CY2="Как к неизбежной проблеме, которая может возникнуть в любом коллективе",
CY2="Типичные задания, к которым все привыкли",
CY2="Те, у кого есть опыт в этом",
CY2="Правила уже существуют долгие годы и остаются неизменными",
CY2="Стараются объяснить, что не надо выделяться",
CY2="От того, насколько в школе хранят традиции",
CY2="Стараются убедить его, что на самом деле всё не так плохо",
CY2="Тем, кто сохраняет и поддерживает сложившиеся традиции",
CY2="У школы богатый опыт, она сохраняет свои лучшие традиции",
CY2="Терпеливо ждут, когда трудности разрешатся сами собой",
CY2="Одни и те же кружки и секции работают из года в год. Как правило, новые не открывают",
CY2="Используют наказания, принятые в школе",
CY2="Не заостряют на этом внимания – такие ситуации случаются и потом сходят на нет",
CY2="Всё как обычно, отдыхают",
CY2="С переменами не спешат, прежде всё хорошенько обдумывают",
CY2="Действовать так, как у нас принято, главное – не выносить сор из избы"
),
"2",
IF(OR(CY2="Коллективные обсуждения, договоренности и решения",
CY2="У нас любят вместе планировать дела и участвовать в общих активностях",
CY2="Касается всех, ведь конфликты отражаются на каждом члене коллектива",
CY2="Чаще всего учитель (классный руководитель) обсуждает этот вопрос с классом",
CY2="Все работают в группах, вместе выполняют задания и показывают совместный результат",
CY2="Конфликт обсуждается в классе, одноклассники и друзья помогают рассудить стороны",
CY2="События, в которых можно участвовать всем вместе и проявлять способности как команда",
CY2="Общительность, готовность сотрудничать с другими людьми и работать в команде",
CY2="Продолжают спор, чтобы прийти к общему решению",
CY2="В нашей школе все работают сообща, делятся друг с другом успехами и неудачами",
CY2="Достижения школьных команд и коллективов",
CY2="Как к общей проблеме всего коллектива",
CY2="Задания, которые можно выполнять вместе с одноклассниками",
CY2="Те, кого выдвинул коллектив",
CY2="Правила принимаются в коллективном обсуждении, когда все согласны с его результатами",
CY2="Обсуждают в классе",
CY2="От того, какие сложились отношения в коллективе",
CY2="Привлекают других учеников или учителей для поддержки",
CY2="Тем, кто с удовольствием работает в команде",
CY2="В школе все стараются понять друг друга и договориться",
CY2="Обсуждают трудности в классе и находят общее решение",
CY2="Опрашивают максимальное количество учеников и/или родителей. Открывают кружки и секции, актуальные для большинства",
CY2="Призывают не отставать от одноклассников",
CY2="Обсуждают ситуацию в коллективе",
CY2="Общаются с одноклассниками/друзьями, что-то делают вместе",
CY2="Классы (коллективы) обсуждают, предлагают общее решение",
CY2="Всем вместе решать проблему"
),
"3","4")))</f>
        <v>3</v>
      </c>
      <c r="EA2" s="18" t="str">
        <f t="shared" ref="EA2:EA6" si="50">IF(OR(CZ2="Решения и распоряжения школьной администрации",
CZ2="У нас реализуют задумки и инициативы классного руководителя и школьной администрации, ответственно относятся к поручениям",
CZ2="Дело классного руководителя, который должен поддерживать порядок",
CZ2="Так, как скажет учитель (классный руководитель)",
CZ2="Все стараются в первую очередь соблюдать дисциплину, слушать учителя",
CZ2="К разрешению конфликта привлекается учитель / классный руководитель / завуч / директор",
CZ2="События, в которых призывают поучаствовать педагоги и руководство школы",
CZ2="Образцовая самодисциплина и следование правилам",
CZ2="Стараются убедить этих учеников, что важно согласиться с мнением более авторитетного человека",
CZ2="В нашей школе строгая дисциплина, каждый должен соблюдать установленные правила",
CZ2="Качественное и точное выполнение распоряжений педагогов и администрации школы",
CZ2="Как к проблеме, которая должна решаться руководством",
CZ2="Задания, которые учителя считают самыми важными по данной теме",
CZ2="Те, кого отправил учитель (или школьная администрация)",
CZ2="Правила устанавливаются руководством школы, и все следуют им",
CZ2="Обращают внимание ученика на недопустимость нарушения Устава (правил) школы",
CZ2="От контроля со стороны учителей и администрации",
CZ2="Назначают ответственного, который занимается этой проблемой",
CZ2="Тем, кто чётко выполняет распоряжения педагогов и школьного руководства",
CZ2="В школе чётко соблюдаются правила и всегда понятно, что от тебя требуется",
CZ2="Обращаются к взрослому и авторитетному человеку",
CZ2="Руководство школы самостоятельно решает, какие кружки и секции открыть",
CZ2="Ставят двойку и сообщают родителям",
CZ2="Сообщают классному руководителю, чтобы он принял меры",
CZ2="Делают то, что попросят педагоги или администрация",
CZ2="Классный руководитель (или школьная администрация) решает, как это лучше сделать",
CZ2="Сообщать классному руководителю (руководству школы)"
),"1",
IF(OR(CZ2="Традиции, сложившиеся в школе обычаи",
CZ2="У нас осторожно относятся к любым изменениям, главное – спокойствие и постоянство",
CZ2="Это обычное дело, одноклассники сами помирятся",
CZ2="Так, как принято (по росту, мальчик – девочка и т. п.)",
CZ2="Обычно все выполняют одинаковые задания, отвечают у доски",
CZ2="Для таких ситуаций в школе есть проверенные временем решения",
CZ2="Традиционные события нашей школы",
CZ2="Уважение школьных традиций",
CZ2="Призывают несогласных держать свое мнение при себе и не провоцировать конфликт",
CZ2="В нашей школе всё стабильно, все стараются избегать любых изменений",
CZ2="Участие в традиционных конкурсах и олимпиадах",
CZ2="Как к неизбежной проблеме, которая может возникнуть в любом коллективе",
CZ2="Типичные задания, к которым все привыкли",
CZ2="Те, у кого есть опыт в этом",
CZ2="Правила уже существуют долгие годы и остаются неизменными",
CZ2="Стараются объяснить, что не надо выделяться",
CZ2="От того, насколько в школе хранят традиции",
CZ2="Стараются убедить его, что на самом деле всё не так плохо",
CZ2="Тем, кто сохраняет и поддерживает сложившиеся традиции",
CZ2="У школы богатый опыт, она сохраняет свои лучшие традиции",
CZ2="Терпеливо ждут, когда трудности разрешатся сами собой",
CZ2="Одни и те же кружки и секции работают из года в год. Как правило, новые не открывают",
CZ2="Используют наказания, принятые в школе",
CZ2="Не заостряют на этом внимания – такие ситуации случаются и потом сходят на нет",
CZ2="Всё как обычно, отдыхают",
CZ2="С переменами не спешат, прежде всё хорошенько обдумывают",
CZ2="Действовать так, как у нас принято, главное – не выносить сор из избы"
),
"2",
IF(OR(CZ2="Коллективные обсуждения, договоренности и решения",
CZ2="У нас любят вместе планировать дела и участвовать в общих активностях",
CZ2="Касается всех, ведь конфликты отражаются на каждом члене коллектива",
CZ2="Чаще всего учитель (классный руководитель) обсуждает этот вопрос с классом",
CZ2="Все работают в группах, вместе выполняют задания и показывают совместный результат",
CZ2="Конфликт обсуждается в классе, одноклассники и друзья помогают рассудить стороны",
CZ2="События, в которых можно участвовать всем вместе и проявлять способности как команда",
CZ2="Общительность, готовность сотрудничать с другими людьми и работать в команде",
CZ2="Продолжают спор, чтобы прийти к общему решению",
CZ2="В нашей школе все работают сообща, делятся друг с другом успехами и неудачами",
CZ2="Достижения школьных команд и коллективов",
CZ2="Как к общей проблеме всего коллектива",
CZ2="Задания, которые можно выполнять вместе с одноклассниками",
CZ2="Те, кого выдвинул коллектив",
CZ2="Правила принимаются в коллективном обсуждении, когда все согласны с его результатами",
CZ2="Обсуждают в классе",
CZ2="От того, какие сложились отношения в коллективе",
CZ2="Привлекают других учеников или учителей для поддержки",
CZ2="Тем, кто с удовольствием работает в команде",
CZ2="В школе все стараются понять друг друга и договориться",
CZ2="Обсуждают трудности в классе и находят общее решение",
CZ2="Опрашивают максимальное количество учеников и/или родителей. Открывают кружки и секции, актуальные для большинства",
CZ2="Призывают не отставать от одноклассников",
CZ2="Обсуждают ситуацию в коллективе",
CZ2="Общаются с одноклассниками/друзьями, что-то делают вместе",
CZ2="Классы (коллективы) обсуждают, предлагают общее решение",
CZ2="Всем вместе решать проблему"
),
"3","4")))</f>
        <v>3</v>
      </c>
      <c r="EB2" s="18" t="str">
        <f t="shared" ref="EB2:EB6" si="51">IF(OR(DA2="Решения и распоряжения школьной администрации",
DA2="У нас реализуют задумки и инициативы классного руководителя и школьной администрации, ответственно относятся к поручениям",
DA2="Дело классного руководителя, который должен поддерживать порядок",
DA2="Так, как скажет учитель (классный руководитель)",
DA2="Все стараются в первую очередь соблюдать дисциплину, слушать учителя",
DA2="К разрешению конфликта привлекается учитель / классный руководитель / завуч / директор",
DA2="События, в которых призывают поучаствовать педагоги и руководство школы",
DA2="Образцовая самодисциплина и следование правилам",
DA2="Стараются убедить этих учеников, что важно согласиться с мнением более авторитетного человека",
DA2="В нашей школе строгая дисциплина, каждый должен соблюдать установленные правила",
DA2="Качественное и точное выполнение распоряжений педагогов и администрации школы",
DA2="Как к проблеме, которая должна решаться руководством",
DA2="Задания, которые учителя считают самыми важными по данной теме",
DA2="Те, кого отправил учитель (или школьная администрация)",
DA2="Правила устанавливаются руководством школы, и все следуют им",
DA2="Обращают внимание ученика на недопустимость нарушения Устава (правил) школы",
DA2="От контроля со стороны учителей и администрации",
DA2="Назначают ответственного, который занимается этой проблемой",
DA2="Тем, кто чётко выполняет распоряжения педагогов и школьного руководства",
DA2="В школе чётко соблюдаются правила и всегда понятно, что от тебя требуется",
DA2="Обращаются к взрослому и авторитетному человеку",
DA2="Руководство школы самостоятельно решает, какие кружки и секции открыть",
DA2="Ставят двойку и сообщают родителям",
DA2="Сообщают классному руководителю, чтобы он принял меры",
DA2="Делают то, что попросят педагоги или администрация",
DA2="Классный руководитель (или школьная администрация) решает, как это лучше сделать",
DA2="Сообщать классному руководителю (руководству школы)"
),"1",
IF(OR(DA2="Традиции, сложившиеся в школе обычаи",
DA2="У нас осторожно относятся к любым изменениям, главное – спокойствие и постоянство",
DA2="Это обычное дело, одноклассники сами помирятся",
DA2="Так, как принято (по росту, мальчик – девочка и т. п.)",
DA2="Обычно все выполняют одинаковые задания, отвечают у доски",
DA2="Для таких ситуаций в школе есть проверенные временем решения",
DA2="Традиционные события нашей школы",
DA2="Уважение школьных традиций",
DA2="Призывают несогласных держать свое мнение при себе и не провоцировать конфликт",
DA2="В нашей школе всё стабильно, все стараются избегать любых изменений",
DA2="Участие в традиционных конкурсах и олимпиадах",
DA2="Как к неизбежной проблеме, которая может возникнуть в любом коллективе",
DA2="Типичные задания, к которым все привыкли",
DA2="Те, у кого есть опыт в этом",
DA2="Правила уже существуют долгие годы и остаются неизменными",
DA2="Стараются объяснить, что не надо выделяться",
DA2="От того, насколько в школе хранят традиции",
DA2="Стараются убедить его, что на самом деле всё не так плохо",
DA2="Тем, кто сохраняет и поддерживает сложившиеся традиции",
DA2="У школы богатый опыт, она сохраняет свои лучшие традиции",
DA2="Терпеливо ждут, когда трудности разрешатся сами собой",
DA2="Одни и те же кружки и секции работают из года в год. Как правило, новые не открывают",
DA2="Используют наказания, принятые в школе",
DA2="Не заостряют на этом внимания – такие ситуации случаются и потом сходят на нет",
DA2="Всё как обычно, отдыхают",
DA2="С переменами не спешат, прежде всё хорошенько обдумывают",
DA2="Действовать так, как у нас принято, главное – не выносить сор из избы"
),
"2",
IF(OR(DA2="Коллективные обсуждения, договоренности и решения",
DA2="У нас любят вместе планировать дела и участвовать в общих активностях",
DA2="Касается всех, ведь конфликты отражаются на каждом члене коллектива",
DA2="Чаще всего учитель (классный руководитель) обсуждает этот вопрос с классом",
DA2="Все работают в группах, вместе выполняют задания и показывают совместный результат",
DA2="Конфликт обсуждается в классе, одноклассники и друзья помогают рассудить стороны",
DA2="События, в которых можно участвовать всем вместе и проявлять способности как команда",
DA2="Общительность, готовность сотрудничать с другими людьми и работать в команде",
DA2="Продолжают спор, чтобы прийти к общему решению",
DA2="В нашей школе все работают сообща, делятся друг с другом успехами и неудачами",
DA2="Достижения школьных команд и коллективов",
DA2="Как к общей проблеме всего коллектива",
DA2="Задания, которые можно выполнять вместе с одноклассниками",
DA2="Те, кого выдвинул коллектив",
DA2="Правила принимаются в коллективном обсуждении, когда все согласны с его результатами",
DA2="Обсуждают в классе",
DA2="От того, какие сложились отношения в коллективе",
DA2="Привлекают других учеников или учителей для поддержки",
DA2="Тем, кто с удовольствием работает в команде",
DA2="В школе все стараются понять друг друга и договориться",
DA2="Обсуждают трудности в классе и находят общее решение",
DA2="Опрашивают максимальное количество учеников и/или родителей. Открывают кружки и секции, актуальные для большинства",
DA2="Призывают не отставать от одноклассников",
DA2="Обсуждают ситуацию в коллективе",
DA2="Общаются с одноклассниками/друзьями, что-то делают вместе",
DA2="Классы (коллективы) обсуждают, предлагают общее решение",
DA2="Всем вместе решать проблему"
),
"3","4")))</f>
        <v>3</v>
      </c>
      <c r="EC2" s="18" t="str">
        <f t="shared" ref="EC2:EC6" si="52">IF(OR(DB2="Решения и распоряжения школьной администрации",
DB2="У нас реализуют задумки и инициативы классного руководителя и школьной администрации, ответственно относятся к поручениям",
DB2="Дело классного руководителя, который должен поддерживать порядок",
DB2="Так, как скажет учитель (классный руководитель)",
DB2="Все стараются в первую очередь соблюдать дисциплину, слушать учителя",
DB2="К разрешению конфликта привлекается учитель / классный руководитель / завуч / директор",
DB2="События, в которых призывают поучаствовать педагоги и руководство школы",
DB2="Образцовая самодисциплина и следование правилам",
DB2="Стараются убедить этих учеников, что важно согласиться с мнением более авторитетного человека",
DB2="В нашей школе строгая дисциплина, каждый должен соблюдать установленные правила",
DB2="Качественное и точное выполнение распоряжений педагогов и администрации школы",
DB2="Как к проблеме, которая должна решаться руководством",
DB2="Задания, которые учителя считают самыми важными по данной теме",
DB2="Те, кого отправил учитель (или школьная администрация)",
DB2="Правила устанавливаются руководством школы, и все следуют им",
DB2="Обращают внимание ученика на недопустимость нарушения Устава (правил) школы",
DB2="От контроля со стороны учителей и администрации",
DB2="Назначают ответственного, который занимается этой проблемой",
DB2="Тем, кто чётко выполняет распоряжения педагогов и школьного руководства",
DB2="В школе чётко соблюдаются правила и всегда понятно, что от тебя требуется",
DB2="Обращаются к взрослому и авторитетному человеку",
DB2="Руководство школы самостоятельно решает, какие кружки и секции открыть",
DB2="Ставят двойку и сообщают родителям",
DB2="Сообщают классному руководителю, чтобы он принял меры",
DB2="Делают то, что попросят педагоги или администрация",
DB2="Классный руководитель (или школьная администрация) решает, как это лучше сделать",
DB2="Сообщать классному руководителю (руководству школы)"
),"1",
IF(OR(DB2="Традиции, сложившиеся в школе обычаи",
DB2="У нас осторожно относятся к любым изменениям, главное – спокойствие и постоянство",
DB2="Это обычное дело, одноклассники сами помирятся",
DB2="Так, как принято (по росту, мальчик – девочка и т. п.)",
DB2="Обычно все выполняют одинаковые задания, отвечают у доски",
DB2="Для таких ситуаций в школе есть проверенные временем решения",
DB2="Традиционные события нашей школы",
DB2="Уважение школьных традиций",
DB2="Призывают несогласных держать свое мнение при себе и не провоцировать конфликт",
DB2="В нашей школе всё стабильно, все стараются избегать любых изменений",
DB2="Участие в традиционных конкурсах и олимпиадах",
DB2="Как к неизбежной проблеме, которая может возникнуть в любом коллективе",
DB2="Типичные задания, к которым все привыкли",
DB2="Те, у кого есть опыт в этом",
DB2="Правила уже существуют долгие годы и остаются неизменными",
DB2="Стараются объяснить, что не надо выделяться",
DB2="От того, насколько в школе хранят традиции",
DB2="Стараются убедить его, что на самом деле всё не так плохо",
DB2="Тем, кто сохраняет и поддерживает сложившиеся традиции",
DB2="У школы богатый опыт, она сохраняет свои лучшие традиции",
DB2="Терпеливо ждут, когда трудности разрешатся сами собой",
DB2="Одни и те же кружки и секции работают из года в год. Как правило, новые не открывают",
DB2="Используют наказания, принятые в школе",
DB2="Не заостряют на этом внимания – такие ситуации случаются и потом сходят на нет",
DB2="Всё как обычно, отдыхают",
DB2="С переменами не спешат, прежде всё хорошенько обдумывают",
DB2="Действовать так, как у нас принято, главное – не выносить сор из избы"
),
"2",
IF(OR(DB2="Коллективные обсуждения, договоренности и решения",
DB2="У нас любят вместе планировать дела и участвовать в общих активностях",
DB2="Касается всех, ведь конфликты отражаются на каждом члене коллектива",
DB2="Чаще всего учитель (классный руководитель) обсуждает этот вопрос с классом",
DB2="Все работают в группах, вместе выполняют задания и показывают совместный результат",
DB2="Конфликт обсуждается в классе, одноклассники и друзья помогают рассудить стороны",
DB2="События, в которых можно участвовать всем вместе и проявлять способности как команда",
DB2="Общительность, готовность сотрудничать с другими людьми и работать в команде",
DB2="Продолжают спор, чтобы прийти к общему решению",
DB2="В нашей школе все работают сообща, делятся друг с другом успехами и неудачами",
DB2="Достижения школьных команд и коллективов",
DB2="Как к общей проблеме всего коллектива",
DB2="Задания, которые можно выполнять вместе с одноклассниками",
DB2="Те, кого выдвинул коллектив",
DB2="Правила принимаются в коллективном обсуждении, когда все согласны с его результатами",
DB2="Обсуждают в классе",
DB2="От того, какие сложились отношения в коллективе",
DB2="Привлекают других учеников или учителей для поддержки",
DB2="Тем, кто с удовольствием работает в команде",
DB2="В школе все стараются понять друг друга и договориться",
DB2="Обсуждают трудности в классе и находят общее решение",
DB2="Опрашивают максимальное количество учеников и/или родителей. Открывают кружки и секции, актуальные для большинства",
DB2="Призывают не отставать от одноклассников",
DB2="Обсуждают ситуацию в коллективе",
DB2="Общаются с одноклассниками/друзьями, что-то делают вместе",
DB2="Классы (коллективы) обсуждают, предлагают общее решение",
DB2="Всем вместе решать проблему"
),
"3","4")))</f>
        <v>4</v>
      </c>
      <c r="ED2" s="18" t="str">
        <f t="shared" ref="ED2:ED6" si="53">IF(OR(DC2="Решения и распоряжения школьной администрации",
DC2="У нас реализуют задумки и инициативы классного руководителя и школьной администрации, ответственно относятся к поручениям",
DC2="Дело классного руководителя, который должен поддерживать порядок",
DC2="Так, как скажет учитель (классный руководитель)",
DC2="Все стараются в первую очередь соблюдать дисциплину, слушать учителя",
DC2="К разрешению конфликта привлекается учитель / классный руководитель / завуч / директор",
DC2="События, в которых призывают поучаствовать педагоги и руководство школы",
DC2="Образцовая самодисциплина и следование правилам",
DC2="Стараются убедить этих учеников, что важно согласиться с мнением более авторитетного человека",
DC2="В нашей школе строгая дисциплина, каждый должен соблюдать установленные правила",
DC2="Качественное и точное выполнение распоряжений педагогов и администрации школы",
DC2="Как к проблеме, которая должна решаться руководством",
DC2="Задания, которые учителя считают самыми важными по данной теме",
DC2="Те, кого отправил учитель (или школьная администрация)",
DC2="Правила устанавливаются руководством школы, и все следуют им",
DC2="Обращают внимание ученика на недопустимость нарушения Устава (правил) школы",
DC2="От контроля со стороны учителей и администрации",
DC2="Назначают ответственного, который занимается этой проблемой",
DC2="Тем, кто чётко выполняет распоряжения педагогов и школьного руководства",
DC2="В школе чётко соблюдаются правила и всегда понятно, что от тебя требуется",
DC2="Обращаются к взрослому и авторитетному человеку",
DC2="Руководство школы самостоятельно решает, какие кружки и секции открыть",
DC2="Ставят двойку и сообщают родителям",
DC2="Сообщают классному руководителю, чтобы он принял меры",
DC2="Делают то, что попросят педагоги или администрация",
DC2="Классный руководитель (или школьная администрация) решает, как это лучше сделать",
DC2="Сообщать классному руководителю (руководству школы)"
),"1",
IF(OR(DC2="Традиции, сложившиеся в школе обычаи",
DC2="У нас осторожно относятся к любым изменениям, главное – спокойствие и постоянство",
DC2="Это обычное дело, одноклассники сами помирятся",
DC2="Так, как принято (по росту, мальчик – девочка и т. п.)",
DC2="Обычно все выполняют одинаковые задания, отвечают у доски",
DC2="Для таких ситуаций в школе есть проверенные временем решения",
DC2="Традиционные события нашей школы",
DC2="Уважение школьных традиций",
DC2="Призывают несогласных держать свое мнение при себе и не провоцировать конфликт",
DC2="В нашей школе всё стабильно, все стараются избегать любых изменений",
DC2="Участие в традиционных конкурсах и олимпиадах",
DC2="Как к неизбежной проблеме, которая может возникнуть в любом коллективе",
DC2="Типичные задания, к которым все привыкли",
DC2="Те, у кого есть опыт в этом",
DC2="Правила уже существуют долгие годы и остаются неизменными",
DC2="Стараются объяснить, что не надо выделяться",
DC2="От того, насколько в школе хранят традиции",
DC2="Стараются убедить его, что на самом деле всё не так плохо",
DC2="Тем, кто сохраняет и поддерживает сложившиеся традиции",
DC2="У школы богатый опыт, она сохраняет свои лучшие традиции",
DC2="Терпеливо ждут, когда трудности разрешатся сами собой",
DC2="Одни и те же кружки и секции работают из года в год. Как правило, новые не открывают",
DC2="Используют наказания, принятые в школе",
DC2="Не заостряют на этом внимания – такие ситуации случаются и потом сходят на нет",
DC2="Всё как обычно, отдыхают",
DC2="С переменами не спешат, прежде всё хорошенько обдумывают",
DC2="Действовать так, как у нас принято, главное – не выносить сор из избы"
),
"2",
IF(OR(DC2="Коллективные обсуждения, договоренности и решения",
DC2="У нас любят вместе планировать дела и участвовать в общих активностях",
DC2="Касается всех, ведь конфликты отражаются на каждом члене коллектива",
DC2="Чаще всего учитель (классный руководитель) обсуждает этот вопрос с классом",
DC2="Все работают в группах, вместе выполняют задания и показывают совместный результат",
DC2="Конфликт обсуждается в классе, одноклассники и друзья помогают рассудить стороны",
DC2="События, в которых можно участвовать всем вместе и проявлять способности как команда",
DC2="Общительность, готовность сотрудничать с другими людьми и работать в команде",
DC2="Продолжают спор, чтобы прийти к общему решению",
DC2="В нашей школе все работают сообща, делятся друг с другом успехами и неудачами",
DC2="Достижения школьных команд и коллективов",
DC2="Как к общей проблеме всего коллектива",
DC2="Задания, которые можно выполнять вместе с одноклассниками",
DC2="Те, кого выдвинул коллектив",
DC2="Правила принимаются в коллективном обсуждении, когда все согласны с его результатами",
DC2="Обсуждают в классе",
DC2="От того, какие сложились отношения в коллективе",
DC2="Привлекают других учеников или учителей для поддержки",
DC2="Тем, кто с удовольствием работает в команде",
DC2="В школе все стараются понять друг друга и договориться",
DC2="Обсуждают трудности в классе и находят общее решение",
DC2="Опрашивают максимальное количество учеников и/или родителей. Открывают кружки и секции, актуальные для большинства",
DC2="Призывают не отставать от одноклассников",
DC2="Обсуждают ситуацию в коллективе",
DC2="Общаются с одноклассниками/друзьями, что-то делают вместе",
DC2="Классы (коллективы) обсуждают, предлагают общее решение",
DC2="Всем вместе решать проблему"
),
"3","4")))</f>
        <v>3</v>
      </c>
      <c r="EE2" s="20">
        <f>COUNTIF(Таблица1[[#This Row],[Ключ 2-1]:[Ключ 2-27]],"1")</f>
        <v>6</v>
      </c>
      <c r="EF2" s="20">
        <f>COUNTIF(Таблица1[[#This Row],[Ключ 2-1]:[Ключ 2-27]],"2")</f>
        <v>2</v>
      </c>
      <c r="EG2" s="20">
        <f>COUNTIF(Таблица1[[#This Row],[Ключ 2-1]:[Ключ 2-27]],"3")</f>
        <v>14</v>
      </c>
      <c r="EH2" s="20">
        <f>COUNTIF(Таблица1[[#This Row],[Ключ 2-1]:[Ключ 2-27]],"4")</f>
        <v>5</v>
      </c>
      <c r="EI2" s="22">
        <f>COUNTIF(Таблица1[[#This Row],[Ключ 2-1]],"1")+COUNTIF(Таблица1[[#This Row],[Ключ 2-4]],"1")+COUNTIF(Таблица1[[#This Row],[Ключ 2-7]],"1")+COUNTIF(Таблица1[[#This Row],[Ключ 2-10]],"1")+COUNTIF(Таблица1[[#This Row],[Ключ 2-13]],"1")+COUNTIF(Таблица1[[#This Row],[Ключ 2-16]],"1")+COUNTIF(Таблица1[[#This Row],[Ключ 2-19]],"1")+COUNTIF(Таблица1[[#This Row],[Ключ 2-22]],"1")+COUNTIF(Таблица1[[#This Row],[Ключ 2-25]],"1")</f>
        <v>2</v>
      </c>
      <c r="EJ2" s="22">
        <f>COUNTIF(Таблица1[[#This Row],[Ключ 2-1]],"2")+COUNTIF(Таблица1[[#This Row],[Ключ 2-4]],"2")+COUNTIF(Таблица1[[#This Row],[Ключ 2-7]],"2")+COUNTIF(Таблица1[[#This Row],[Ключ 2-10]],"2")+COUNTIF(Таблица1[[#This Row],[Ключ 2-13]],"2")+COUNTIF(Таблица1[[#This Row],[Ключ 2-16]],"2")+COUNTIF(Таблица1[[#This Row],[Ключ 2-19]],"2")+COUNTIF(Таблица1[[#This Row],[Ключ 2-22]],"2")+COUNTIF(Таблица1[[#This Row],[Ключ 2-25]],"2")</f>
        <v>0</v>
      </c>
      <c r="EK2" s="22">
        <f>COUNTIF(Таблица1[[#This Row],[Ключ 2-1]],"3")+COUNTIF(Таблица1[[#This Row],[Ключ 2-4]],"3")+COUNTIF(Таблица1[[#This Row],[Ключ 2-7]],"3")+COUNTIF(Таблица1[[#This Row],[Ключ 2-10]],"3")+COUNTIF(Таблица1[[#This Row],[Ключ 2-13]],"3")+COUNTIF(Таблица1[[#This Row],[Ключ 2-16]],"3")+COUNTIF(Таблица1[[#This Row],[Ключ 2-19]],"3")+COUNTIF(Таблица1[[#This Row],[Ключ 2-22]],"3")+COUNTIF(Таблица1[[#This Row],[Ключ 2-25]],"3")</f>
        <v>7</v>
      </c>
      <c r="EL2" s="22">
        <f>COUNTIF(Таблица1[[#This Row],[Ключ 2-1]],"4")+COUNTIF(Таблица1[[#This Row],[Ключ 2-4]],"4")+COUNTIF(Таблица1[[#This Row],[Ключ 2-7]],"4")+COUNTIF(Таблица1[[#This Row],[Ключ 2-10]],"4")+COUNTIF(Таблица1[[#This Row],[Ключ 2-13]],"4")+COUNTIF(Таблица1[[#This Row],[Ключ 2-16]],"4")+COUNTIF(Таблица1[[#This Row],[Ключ 2-19]],"4")+COUNTIF(Таблица1[[#This Row],[Ключ 2-22]],"4")+COUNTIF(Таблица1[[#This Row],[Ключ 2-25]],"4")</f>
        <v>0</v>
      </c>
      <c r="EM2" s="6">
        <f>COUNTIF(Таблица1[[#This Row],[Ключ 2-2]],"1")+COUNTIF(Таблица1[[#This Row],[Ключ 2-5]],"1")+COUNTIF(Таблица1[[#This Row],[Ключ 2-8]],"1")+COUNTIF(Таблица1[[#This Row],[Ключ 2-11]],"1")+COUNTIF(Таблица1[[#This Row],[Ключ 2-14]],"1")+COUNTIF(Таблица1[[#This Row],[Ключ 2-17]],"1")+COUNTIF(Таблица1[[#This Row],[Ключ 2-20]],"1")+COUNTIF(Таблица1[[#This Row],[Ключ 2-23]],"1")+COUNTIF(Таблица1[[#This Row],[Ключ 2-26]],"1")</f>
        <v>2</v>
      </c>
      <c r="EN2" s="6">
        <f>COUNTIF(Таблица1[[#This Row],[Ключ 2-2]],"2")+COUNTIF(Таблица1[[#This Row],[Ключ 2-5]],"2")+COUNTIF(Таблица1[[#This Row],[Ключ 2-8]],"2")+COUNTIF(Таблица1[[#This Row],[Ключ 2-11]],"2")+COUNTIF(Таблица1[[#This Row],[Ключ 2-14]],"2")+COUNTIF(Таблица1[[#This Row],[Ключ 2-17]],"2")+COUNTIF(Таблица1[[#This Row],[Ключ 2-20]],"2")+COUNTIF(Таблица1[[#This Row],[Ключ 2-23]],"2")+COUNTIF(Таблица1[[#This Row],[Ключ 2-26]],"2")</f>
        <v>2</v>
      </c>
      <c r="EO2" s="6">
        <f>COUNTIF(Таблица1[[#This Row],[Ключ 2-2]],"3")+COUNTIF(Таблица1[[#This Row],[Ключ 2-5]],"3")+COUNTIF(Таблица1[[#This Row],[Ключ 2-8]],"3")+COUNTIF(Таблица1[[#This Row],[Ключ 2-11]],"3")+COUNTIF(Таблица1[[#This Row],[Ключ 2-14]],"3")+COUNTIF(Таблица1[[#This Row],[Ключ 2-17]],"3")+COUNTIF(Таблица1[[#This Row],[Ключ 2-20]],"3")+COUNTIF(Таблица1[[#This Row],[Ключ 2-23]],"3")+COUNTIF(Таблица1[[#This Row],[Ключ 2-26]],"3")</f>
        <v>1</v>
      </c>
      <c r="EP2" s="6">
        <f>COUNTIF(Таблица1[[#This Row],[Ключ 2-2]],"4")+COUNTIF(Таблица1[[#This Row],[Ключ 2-5]],"4")+COUNTIF(Таблица1[[#This Row],[Ключ 2-8]],"4")+COUNTIF(Таблица1[[#This Row],[Ключ 2-11]],"4")+COUNTIF(Таблица1[[#This Row],[Ключ 2-14]],"4")+COUNTIF(Таблица1[[#This Row],[Ключ 2-17]],"4")+COUNTIF(Таблица1[[#This Row],[Ключ 2-20]],"4")+COUNTIF(Таблица1[[#This Row],[Ключ 2-23]],"4")+COUNTIF(Таблица1[[#This Row],[Ключ 2-26]],"4")</f>
        <v>4</v>
      </c>
      <c r="EQ2" s="22">
        <f>COUNTIF(Таблица1[[#This Row],[Ключ 2-3]],"1")+COUNTIF(Таблица1[[#This Row],[Ключ 2-6]],"1")+COUNTIF(Таблица1[[#This Row],[Ключ 2-9]],"1")+COUNTIF(Таблица1[[#This Row],[Ключ 2-12]],"1")+COUNTIF(Таблица1[[#This Row],[Ключ 2-15]],"1")+COUNTIF(Таблица1[[#This Row],[Ключ 2-18]],"1")+COUNTIF(Таблица1[[#This Row],[Ключ 2-21]],"1")+COUNTIF(Таблица1[[#This Row],[Ключ 2-24]],"1")+COUNTIF(Таблица1[[#This Row],[Ключ 2-27]],"1")</f>
        <v>2</v>
      </c>
      <c r="ER2" s="22">
        <f>COUNTIF(Таблица1[[#This Row],[Ключ 2-3]],"2")+COUNTIF(Таблица1[[#This Row],[Ключ 2-6]],"2")+COUNTIF(Таблица1[[#This Row],[Ключ 2-9]],"2")+COUNTIF(Таблица1[[#This Row],[Ключ 2-12]],"2")+COUNTIF(Таблица1[[#This Row],[Ключ 2-15]],"2")+COUNTIF(Таблица1[[#This Row],[Ключ 2-18]],"2")+COUNTIF(Таблица1[[#This Row],[Ключ 2-21]],"2")+COUNTIF(Таблица1[[#This Row],[Ключ 2-24]],"2")+COUNTIF(Таблица1[[#This Row],[Ключ 2-27]],"2")</f>
        <v>0</v>
      </c>
      <c r="ES2" s="22">
        <f>COUNTIF(Таблица1[[#This Row],[Ключ 2-3]],"3")+COUNTIF(Таблица1[[#This Row],[Ключ 2-6]],"3")+COUNTIF(Таблица1[[#This Row],[Ключ 2-9]],"3")+COUNTIF(Таблица1[[#This Row],[Ключ 2-12]],"3")+COUNTIF(Таблица1[[#This Row],[Ключ 2-15]],"3")+COUNTIF(Таблица1[[#This Row],[Ключ 2-18]],"3")+COUNTIF(Таблица1[[#This Row],[Ключ 2-21]],"3")+COUNTIF(Таблица1[[#This Row],[Ключ 2-24]],"3")+COUNTIF(Таблица1[[#This Row],[Ключ 2-27]],"3")</f>
        <v>6</v>
      </c>
      <c r="ET2" s="22">
        <f>COUNTIF(Таблица1[[#This Row],[Ключ 2-3]],"4")+COUNTIF(Таблица1[[#This Row],[Ключ 2-6]],"4")+COUNTIF(Таблица1[[#This Row],[Ключ 2-9]],"4")+COUNTIF(Таблица1[[#This Row],[Ключ 2-12]],"4")+COUNTIF(Таблица1[[#This Row],[Ключ 2-15]],"4")+COUNTIF(Таблица1[[#This Row],[Ключ 2-18]],"4")+COUNTIF(Таблица1[[#This Row],[Ключ 2-21]],"4")+COUNTIF(Таблица1[[#This Row],[Ключ 2-24]],"4")+COUNTIF(Таблица1[[#This Row],[Ключ 2-27]],"4")</f>
        <v>1</v>
      </c>
      <c r="EU2" s="16" t="s">
        <v>98</v>
      </c>
      <c r="EV2" s="16" t="s">
        <v>99</v>
      </c>
      <c r="EW2" s="16" t="s">
        <v>100</v>
      </c>
      <c r="EX2"/>
      <c r="EY2"/>
      <c r="EZ2" s="16" t="s">
        <v>60</v>
      </c>
      <c r="FA2"/>
      <c r="FB2"/>
      <c r="FC2"/>
      <c r="FD2"/>
      <c r="FE2" s="16" t="s">
        <v>101</v>
      </c>
    </row>
    <row r="3" spans="1:161" x14ac:dyDescent="0.25">
      <c r="A3" s="12">
        <v>69437378</v>
      </c>
      <c r="B3" s="12" t="s">
        <v>267</v>
      </c>
      <c r="C3" s="12" t="s">
        <v>191</v>
      </c>
      <c r="D3" s="12" t="s">
        <v>65</v>
      </c>
      <c r="E3" s="12" t="s">
        <v>65</v>
      </c>
      <c r="F3" s="28">
        <v>4</v>
      </c>
      <c r="G3" s="12" t="s">
        <v>263</v>
      </c>
      <c r="H3" s="12" t="s">
        <v>264</v>
      </c>
      <c r="J3" s="13" t="s">
        <v>192</v>
      </c>
      <c r="K3" s="12" t="s">
        <v>66</v>
      </c>
      <c r="L3" s="12" t="s">
        <v>103</v>
      </c>
      <c r="M3" s="12" t="s">
        <v>104</v>
      </c>
      <c r="N3" s="12" t="s">
        <v>68</v>
      </c>
      <c r="O3" s="12" t="s">
        <v>69</v>
      </c>
      <c r="P3" s="12" t="s">
        <v>131</v>
      </c>
      <c r="Q3" s="12" t="s">
        <v>71</v>
      </c>
      <c r="R3" s="12" t="s">
        <v>166</v>
      </c>
      <c r="S3" s="12" t="s">
        <v>72</v>
      </c>
      <c r="T3" s="12" t="s">
        <v>162</v>
      </c>
      <c r="U3" s="12" t="s">
        <v>73</v>
      </c>
      <c r="V3" s="12" t="s">
        <v>134</v>
      </c>
      <c r="W3" s="12" t="s">
        <v>146</v>
      </c>
      <c r="X3" s="12" t="s">
        <v>172</v>
      </c>
      <c r="Y3" s="12" t="s">
        <v>157</v>
      </c>
      <c r="Z3" s="12" t="s">
        <v>77</v>
      </c>
      <c r="AA3" s="12" t="s">
        <v>78</v>
      </c>
      <c r="AB3" s="12" t="s">
        <v>167</v>
      </c>
      <c r="AC3" s="12" t="s">
        <v>135</v>
      </c>
      <c r="AD3" s="12" t="s">
        <v>112</v>
      </c>
      <c r="AE3" s="12" t="s">
        <v>81</v>
      </c>
      <c r="AF3" s="12" t="s">
        <v>113</v>
      </c>
      <c r="AG3" s="12" t="s">
        <v>175</v>
      </c>
      <c r="AH3" s="12" t="s">
        <v>114</v>
      </c>
      <c r="AI3" s="12" t="s">
        <v>158</v>
      </c>
      <c r="AJ3" s="12" t="s">
        <v>83</v>
      </c>
      <c r="AK3" s="12" t="s">
        <v>84</v>
      </c>
      <c r="AL3" s="6" t="str">
        <f t="shared" si="0"/>
        <v>4</v>
      </c>
      <c r="AM3" s="7" t="str">
        <f t="shared" si="1"/>
        <v>3</v>
      </c>
      <c r="AN3" s="6" t="str">
        <f t="shared" si="2"/>
        <v>3</v>
      </c>
      <c r="AO3" s="6" t="str">
        <f t="shared" si="3"/>
        <v>1</v>
      </c>
      <c r="AP3" s="6" t="str">
        <f t="shared" si="4"/>
        <v>3</v>
      </c>
      <c r="AQ3" s="6" t="str">
        <f t="shared" si="5"/>
        <v>3</v>
      </c>
      <c r="AR3" s="6" t="str">
        <f t="shared" si="6"/>
        <v>4</v>
      </c>
      <c r="AS3" s="6" t="str">
        <f t="shared" si="7"/>
        <v>3</v>
      </c>
      <c r="AT3" s="6" t="str">
        <f t="shared" si="8"/>
        <v>4</v>
      </c>
      <c r="AU3" s="6" t="str">
        <f t="shared" si="9"/>
        <v>4</v>
      </c>
      <c r="AV3" s="6" t="str">
        <f t="shared" si="10"/>
        <v>4</v>
      </c>
      <c r="AW3" s="6" t="str">
        <f t="shared" si="11"/>
        <v>3</v>
      </c>
      <c r="AX3" s="6" t="str">
        <f t="shared" si="12"/>
        <v>1</v>
      </c>
      <c r="AY3" s="6" t="str">
        <f t="shared" si="13"/>
        <v>2</v>
      </c>
      <c r="AZ3" s="6" t="str">
        <f t="shared" si="14"/>
        <v>3</v>
      </c>
      <c r="BA3" s="6" t="str">
        <f t="shared" si="15"/>
        <v>1</v>
      </c>
      <c r="BB3" s="6" t="str">
        <f t="shared" si="16"/>
        <v>4</v>
      </c>
      <c r="BC3" s="6" t="str">
        <f t="shared" si="17"/>
        <v>3</v>
      </c>
      <c r="BD3" s="6" t="str">
        <f t="shared" si="18"/>
        <v>2</v>
      </c>
      <c r="BE3" s="6" t="str">
        <f t="shared" si="19"/>
        <v>3</v>
      </c>
      <c r="BF3" s="6" t="str">
        <f t="shared" si="20"/>
        <v>4</v>
      </c>
      <c r="BG3" s="6" t="str">
        <f t="shared" si="21"/>
        <v>3</v>
      </c>
      <c r="BH3" s="6" t="str">
        <f t="shared" si="22"/>
        <v>1</v>
      </c>
      <c r="BI3" s="6" t="str">
        <f t="shared" si="23"/>
        <v>4</v>
      </c>
      <c r="BJ3" s="6" t="str">
        <f t="shared" si="24"/>
        <v>2</v>
      </c>
      <c r="BK3" s="6" t="str">
        <f t="shared" si="25"/>
        <v>4</v>
      </c>
      <c r="BL3" s="6" t="str">
        <f t="shared" si="26"/>
        <v>2</v>
      </c>
      <c r="BM3" s="8">
        <f>COUNTIF(Таблица1[[#This Row],[Ключ 1-1]:[Ключ 1-27]],"1")</f>
        <v>4</v>
      </c>
      <c r="BN3" s="8">
        <f>COUNTIF(Таблица1[[#This Row],[Ключ 1-1]:[Ключ 1-27]],"2")</f>
        <v>4</v>
      </c>
      <c r="BO3" s="8">
        <f>COUNTIF(Таблица1[[#This Row],[Ключ 1-1]:[Ключ 1-27]],"3")</f>
        <v>10</v>
      </c>
      <c r="BP3" s="8">
        <f>COUNTIF(Таблица1[[#This Row],[Ключ 1-1]:[Ключ 1-27]],"4")</f>
        <v>9</v>
      </c>
      <c r="BQ3" s="6">
        <f>COUNTIF(Таблица1[[#This Row],[Ключ 1-1]],"1")+COUNTIF(Таблица1[[#This Row],[Ключ 1-4]],"1")+COUNTIF(Таблица1[[#This Row],[Ключ 1-7]],"1")+COUNTIF(Таблица1[[#This Row],[Ключ 1-10]],"1")+COUNTIF(Таблица1[[#This Row],[Ключ 1-13]],"1")+COUNTIF(Таблица1[[#This Row],[Ключ 1-16]],"1")+COUNTIF(Таблица1[[#This Row],[Ключ 1-19]],"1")+COUNTIF(Таблица1[[#This Row],[Ключ 1-22]],"1")+COUNTIF(Таблица1[[#This Row],[Ключ 1-25]],"1")</f>
        <v>3</v>
      </c>
      <c r="BR3" s="6">
        <f>COUNTIF(Таблица1[[#This Row],[Ключ 1-1]],"2")+COUNTIF(Таблица1[[#This Row],[Ключ 1-4]],"2")+COUNTIF(Таблица1[[#This Row],[Ключ 1-7]],"2")+COUNTIF(Таблица1[[#This Row],[Ключ 1-10]],"2")+COUNTIF(Таблица1[[#This Row],[Ключ 1-13]],"2")+COUNTIF(Таблица1[[#This Row],[Ключ 1-16]],"2")+COUNTIF(Таблица1[[#This Row],[Ключ 1-19]],"2")+COUNTIF(Таблица1[[#This Row],[Ключ 1-22]],"2")+COUNTIF(Таблица1[[#This Row],[Ключ 1-25]],"2")</f>
        <v>2</v>
      </c>
      <c r="BS3" s="6">
        <f>COUNTIF(Таблица1[[#This Row],[Ключ 1-1]],"3")+COUNTIF(Таблица1[[#This Row],[Ключ 1-4]],"3")+COUNTIF(Таблица1[[#This Row],[Ключ 1-7]],"3")+COUNTIF(Таблица1[[#This Row],[Ключ 1-10]],"3")+COUNTIF(Таблица1[[#This Row],[Ключ 1-13]],"3")+COUNTIF(Таблица1[[#This Row],[Ключ 1-16]],"3")+COUNTIF(Таблица1[[#This Row],[Ключ 1-19]],"3")+COUNTIF(Таблица1[[#This Row],[Ключ 1-22]],"3")+COUNTIF(Таблица1[[#This Row],[Ключ 1-25]],"3")</f>
        <v>1</v>
      </c>
      <c r="BT3" s="6">
        <f>COUNTIF(Таблица1[[#This Row],[Ключ 1-1]],"4")+COUNTIF(Таблица1[[#This Row],[Ключ 1-4]],"4")+COUNTIF(Таблица1[[#This Row],[Ключ 1-7]],"4")+COUNTIF(Таблица1[[#This Row],[Ключ 1-10]],"4")+COUNTIF(Таблица1[[#This Row],[Ключ 1-13]],"4")+COUNTIF(Таблица1[[#This Row],[Ключ 1-16]],"4")+COUNTIF(Таблица1[[#This Row],[Ключ 1-19]],"4")+COUNTIF(Таблица1[[#This Row],[Ключ 1-22]],"4")+COUNTIF(Таблица1[[#This Row],[Ключ 1-25]],"4")</f>
        <v>3</v>
      </c>
      <c r="BU3" s="24">
        <f>COUNTIF(Таблица1[[#This Row],[Ключ 1-2]],"1")+COUNTIF(Таблица1[[#This Row],[Ключ 1-5]],"1")+COUNTIF(Таблица1[[#This Row],[Ключ 1-8]],"1")+COUNTIF(Таблица1[[#This Row],[Ключ 1-11]],"1")+COUNTIF(Таблица1[[#This Row],[Ключ 1-14]],"1")+COUNTIF(Таблица1[[#This Row],[Ключ 1-17]],"1")+COUNTIF(Таблица1[[#This Row],[Ключ 1-20]],"1")+COUNTIF(Таблица1[[#This Row],[Ключ 1-23]],"1")+COUNTIF(Таблица1[[#This Row],[Ключ 1-26]],"1")</f>
        <v>1</v>
      </c>
      <c r="BV3" s="24">
        <f>COUNTIF(Таблица1[[#This Row],[Ключ 1-2]],"2")+COUNTIF(Таблица1[[#This Row],[Ключ 1-5]],"2")+COUNTIF(Таблица1[[#This Row],[Ключ 1-8]],"2")+COUNTIF(Таблица1[[#This Row],[Ключ 1-11]],"2")+COUNTIF(Таблица1[[#This Row],[Ключ 1-14]],"2")+COUNTIF(Таблица1[[#This Row],[Ключ 1-17]],"2")+COUNTIF(Таблица1[[#This Row],[Ключ 1-20]],"2")+COUNTIF(Таблица1[[#This Row],[Ключ 1-23]],"2")+COUNTIF(Таблица1[[#This Row],[Ключ 1-26]],"2")</f>
        <v>1</v>
      </c>
      <c r="BW3" s="24">
        <f>COUNTIF(Таблица1[[#This Row],[Ключ 1-2]],"3")+COUNTIF(Таблица1[[#This Row],[Ключ 1-5]],"3")+COUNTIF(Таблица1[[#This Row],[Ключ 1-8]],"3")+COUNTIF(Таблица1[[#This Row],[Ключ 1-11]],"3")+COUNTIF(Таблица1[[#This Row],[Ключ 1-14]],"3")+COUNTIF(Таблица1[[#This Row],[Ключ 1-17]],"3")+COUNTIF(Таблица1[[#This Row],[Ключ 1-20]],"3")+COUNTIF(Таблица1[[#This Row],[Ключ 1-23]],"3")+COUNTIF(Таблица1[[#This Row],[Ключ 1-26]],"3")</f>
        <v>4</v>
      </c>
      <c r="BX3" s="24">
        <f>COUNTIF(Таблица1[[#This Row],[Ключ 1-2]],"4")+COUNTIF(Таблица1[[#This Row],[Ключ 1-5]],"4")+COUNTIF(Таблица1[[#This Row],[Ключ 1-8]],"4")+COUNTIF(Таблица1[[#This Row],[Ключ 1-11]],"4")+COUNTIF(Таблица1[[#This Row],[Ключ 1-14]],"4")+COUNTIF(Таблица1[[#This Row],[Ключ 1-17]],"4")+COUNTIF(Таблица1[[#This Row],[Ключ 1-20]],"4")+COUNTIF(Таблица1[[#This Row],[Ключ 1-23]],"4")+COUNTIF(Таблица1[[#This Row],[Ключ 1-26]],"4")</f>
        <v>3</v>
      </c>
      <c r="BY3" s="6">
        <f>COUNTIF(Таблица1[[#This Row],[Ключ 1-3]],"1")+COUNTIF(Таблица1[[#This Row],[Ключ 1-6]],"1")+COUNTIF(Таблица1[[#This Row],[Ключ 1-9]],"1")+COUNTIF(Таблица1[[#This Row],[Ключ 1-12]],"1")+COUNTIF(Таблица1[[#This Row],[Ключ 1-15]],"1")+COUNTIF(Таблица1[[#This Row],[Ключ 1-18]],"1")+COUNTIF(Таблица1[[#This Row],[Ключ 1-21]],"1")+COUNTIF(Таблица1[[#This Row],[Ключ 1-24]],"1")+COUNTIF(Таблица1[[#This Row],[Ключ 1-27]],"1")</f>
        <v>0</v>
      </c>
      <c r="BZ3" s="6">
        <f>COUNTIF(Таблица1[[#This Row],[Ключ 1-3]],"2")+COUNTIF(Таблица1[[#This Row],[Ключ 1-6]],"2")+COUNTIF(Таблица1[[#This Row],[Ключ 1-9]],"2")+COUNTIF(Таблица1[[#This Row],[Ключ 1-12]],"2")+COUNTIF(Таблица1[[#This Row],[Ключ 1-15]],"2")+COUNTIF(Таблица1[[#This Row],[Ключ 1-18]],"2")+COUNTIF(Таблица1[[#This Row],[Ключ 1-21]],"2")+COUNTIF(Таблица1[[#This Row],[Ключ 1-24]],"2")+COUNTIF(Таблица1[[#This Row],[Ключ 1-27]],"2")</f>
        <v>1</v>
      </c>
      <c r="CA3" s="6">
        <f>COUNTIF(Таблица1[[#This Row],[Ключ 1-3]],"3")+COUNTIF(Таблица1[[#This Row],[Ключ 1-6]],"3")+COUNTIF(Таблица1[[#This Row],[Ключ 1-9]],"3")+COUNTIF(Таблица1[[#This Row],[Ключ 1-12]],"3")+COUNTIF(Таблица1[[#This Row],[Ключ 1-15]],"3")+COUNTIF(Таблица1[[#This Row],[Ключ 1-18]],"3")+COUNTIF(Таблица1[[#This Row],[Ключ 1-21]],"3")+COUNTIF(Таблица1[[#This Row],[Ключ 1-24]],"3")+COUNTIF(Таблица1[[#This Row],[Ключ 1-27]],"3")</f>
        <v>5</v>
      </c>
      <c r="CB3" s="6">
        <f>COUNTIF(Таблица1[[#This Row],[Ключ 1-3]],"4")+COUNTIF(Таблица1[[#This Row],[Ключ 1-6]],"4")+COUNTIF(Таблица1[[#This Row],[Ключ 1-9]],"4")+COUNTIF(Таблица1[[#This Row],[Ключ 1-12]],"4")+COUNTIF(Таблица1[[#This Row],[Ключ 1-15]],"4")+COUNTIF(Таблица1[[#This Row],[Ключ 1-18]],"4")+COUNTIF(Таблица1[[#This Row],[Ключ 1-21]],"4")+COUNTIF(Таблица1[[#This Row],[Ключ 1-24]],"4")+COUNTIF(Таблица1[[#This Row],[Ключ 1-27]],"4")</f>
        <v>3</v>
      </c>
      <c r="CC3" s="16" t="s">
        <v>85</v>
      </c>
      <c r="CD3" s="16" t="s">
        <v>183</v>
      </c>
      <c r="CE3" s="16" t="s">
        <v>138</v>
      </c>
      <c r="CF3" s="16" t="s">
        <v>87</v>
      </c>
      <c r="CG3" s="16" t="s">
        <v>169</v>
      </c>
      <c r="CH3" s="16" t="s">
        <v>139</v>
      </c>
      <c r="CI3" s="16" t="s">
        <v>89</v>
      </c>
      <c r="CJ3" s="16" t="s">
        <v>119</v>
      </c>
      <c r="CK3" s="16" t="s">
        <v>90</v>
      </c>
      <c r="CL3" s="16" t="s">
        <v>121</v>
      </c>
      <c r="CM3" s="16" t="s">
        <v>122</v>
      </c>
      <c r="CN3" s="16" t="s">
        <v>123</v>
      </c>
      <c r="CO3" s="16" t="s">
        <v>124</v>
      </c>
      <c r="CP3" s="16" t="s">
        <v>187</v>
      </c>
      <c r="CQ3" s="16" t="s">
        <v>125</v>
      </c>
      <c r="CR3" s="16" t="s">
        <v>92</v>
      </c>
      <c r="CS3" s="16" t="s">
        <v>126</v>
      </c>
      <c r="CT3" s="16" t="s">
        <v>94</v>
      </c>
      <c r="CU3" s="16" t="s">
        <v>95</v>
      </c>
      <c r="CV3" s="16" t="s">
        <v>151</v>
      </c>
      <c r="CW3" s="16" t="s">
        <v>143</v>
      </c>
      <c r="CX3" s="16" t="s">
        <v>128</v>
      </c>
      <c r="CY3" s="16" t="s">
        <v>185</v>
      </c>
      <c r="CZ3" s="16" t="s">
        <v>144</v>
      </c>
      <c r="DA3" s="16" t="s">
        <v>129</v>
      </c>
      <c r="DB3" s="16" t="s">
        <v>153</v>
      </c>
      <c r="DC3" s="16" t="s">
        <v>154</v>
      </c>
      <c r="DD3" s="17" t="str">
        <f t="shared" si="27"/>
        <v>2</v>
      </c>
      <c r="DE3" s="18" t="str">
        <f t="shared" si="28"/>
        <v>1</v>
      </c>
      <c r="DF3" s="18" t="str">
        <f t="shared" si="29"/>
        <v>2</v>
      </c>
      <c r="DG3" s="18" t="str">
        <f t="shared" si="30"/>
        <v>1</v>
      </c>
      <c r="DH3" s="18" t="str">
        <f t="shared" si="31"/>
        <v>2</v>
      </c>
      <c r="DI3" s="18" t="str">
        <f t="shared" si="32"/>
        <v>3</v>
      </c>
      <c r="DJ3" s="18" t="str">
        <f t="shared" si="33"/>
        <v>4</v>
      </c>
      <c r="DK3" s="18" t="str">
        <f t="shared" si="34"/>
        <v>3</v>
      </c>
      <c r="DL3" s="18" t="str">
        <f t="shared" si="35"/>
        <v>3</v>
      </c>
      <c r="DM3" s="18" t="str">
        <f t="shared" si="36"/>
        <v>3</v>
      </c>
      <c r="DN3" s="18" t="str">
        <f t="shared" si="37"/>
        <v>2</v>
      </c>
      <c r="DO3" s="18" t="str">
        <f t="shared" si="38"/>
        <v>3</v>
      </c>
      <c r="DP3" s="18" t="str">
        <f t="shared" si="39"/>
        <v>1</v>
      </c>
      <c r="DQ3" s="18" t="str">
        <f t="shared" si="40"/>
        <v>3</v>
      </c>
      <c r="DR3" s="18" t="str">
        <f t="shared" si="41"/>
        <v>3</v>
      </c>
      <c r="DS3" s="18" t="str">
        <f t="shared" si="42"/>
        <v>1</v>
      </c>
      <c r="DT3" s="18" t="str">
        <f t="shared" si="43"/>
        <v>4</v>
      </c>
      <c r="DU3" s="18" t="str">
        <f t="shared" si="44"/>
        <v>4</v>
      </c>
      <c r="DV3" s="18" t="str">
        <f t="shared" si="45"/>
        <v>4</v>
      </c>
      <c r="DW3" s="18" t="str">
        <f t="shared" si="46"/>
        <v>2</v>
      </c>
      <c r="DX3" s="18" t="str">
        <f t="shared" si="47"/>
        <v>3</v>
      </c>
      <c r="DY3" s="18" t="str">
        <f t="shared" si="48"/>
        <v>3</v>
      </c>
      <c r="DZ3" s="18" t="str">
        <f t="shared" si="49"/>
        <v>4</v>
      </c>
      <c r="EA3" s="18" t="str">
        <f t="shared" si="50"/>
        <v>3</v>
      </c>
      <c r="EB3" s="18" t="str">
        <f t="shared" si="51"/>
        <v>4</v>
      </c>
      <c r="EC3" s="18" t="str">
        <f t="shared" si="52"/>
        <v>4</v>
      </c>
      <c r="ED3" s="18" t="str">
        <f t="shared" si="53"/>
        <v>3</v>
      </c>
      <c r="EE3" s="20">
        <f>COUNTIF(Таблица1[[#This Row],[Ключ 2-1]:[Ключ 2-27]],"1")</f>
        <v>4</v>
      </c>
      <c r="EF3" s="20">
        <f>COUNTIF(Таблица1[[#This Row],[Ключ 2-1]:[Ключ 2-27]],"2")</f>
        <v>5</v>
      </c>
      <c r="EG3" s="20">
        <f>COUNTIF(Таблица1[[#This Row],[Ключ 2-1]:[Ключ 2-27]],"3")</f>
        <v>11</v>
      </c>
      <c r="EH3" s="20">
        <f>COUNTIF(Таблица1[[#This Row],[Ключ 2-1]:[Ключ 2-27]],"4")</f>
        <v>7</v>
      </c>
      <c r="EI3" s="22">
        <f>COUNTIF(Таблица1[[#This Row],[Ключ 2-1]],"1")+COUNTIF(Таблица1[[#This Row],[Ключ 2-4]],"1")+COUNTIF(Таблица1[[#This Row],[Ключ 2-7]],"1")+COUNTIF(Таблица1[[#This Row],[Ключ 2-10]],"1")+COUNTIF(Таблица1[[#This Row],[Ключ 2-13]],"1")+COUNTIF(Таблица1[[#This Row],[Ключ 2-16]],"1")+COUNTIF(Таблица1[[#This Row],[Ключ 2-19]],"1")+COUNTIF(Таблица1[[#This Row],[Ключ 2-22]],"1")+COUNTIF(Таблица1[[#This Row],[Ключ 2-25]],"1")</f>
        <v>3</v>
      </c>
      <c r="EJ3" s="22">
        <f>COUNTIF(Таблица1[[#This Row],[Ключ 2-1]],"2")+COUNTIF(Таблица1[[#This Row],[Ключ 2-4]],"2")+COUNTIF(Таблица1[[#This Row],[Ключ 2-7]],"2")+COUNTIF(Таблица1[[#This Row],[Ключ 2-10]],"2")+COUNTIF(Таблица1[[#This Row],[Ключ 2-13]],"2")+COUNTIF(Таблица1[[#This Row],[Ключ 2-16]],"2")+COUNTIF(Таблица1[[#This Row],[Ключ 2-19]],"2")+COUNTIF(Таблица1[[#This Row],[Ключ 2-22]],"2")+COUNTIF(Таблица1[[#This Row],[Ключ 2-25]],"2")</f>
        <v>1</v>
      </c>
      <c r="EK3" s="22">
        <f>COUNTIF(Таблица1[[#This Row],[Ключ 2-1]],"3")+COUNTIF(Таблица1[[#This Row],[Ключ 2-4]],"3")+COUNTIF(Таблица1[[#This Row],[Ключ 2-7]],"3")+COUNTIF(Таблица1[[#This Row],[Ключ 2-10]],"3")+COUNTIF(Таблица1[[#This Row],[Ключ 2-13]],"3")+COUNTIF(Таблица1[[#This Row],[Ключ 2-16]],"3")+COUNTIF(Таблица1[[#This Row],[Ключ 2-19]],"3")+COUNTIF(Таблица1[[#This Row],[Ключ 2-22]],"3")+COUNTIF(Таблица1[[#This Row],[Ключ 2-25]],"3")</f>
        <v>2</v>
      </c>
      <c r="EL3" s="22">
        <f>COUNTIF(Таблица1[[#This Row],[Ключ 2-1]],"4")+COUNTIF(Таблица1[[#This Row],[Ключ 2-4]],"4")+COUNTIF(Таблица1[[#This Row],[Ключ 2-7]],"4")+COUNTIF(Таблица1[[#This Row],[Ключ 2-10]],"4")+COUNTIF(Таблица1[[#This Row],[Ключ 2-13]],"4")+COUNTIF(Таблица1[[#This Row],[Ключ 2-16]],"4")+COUNTIF(Таблица1[[#This Row],[Ключ 2-19]],"4")+COUNTIF(Таблица1[[#This Row],[Ключ 2-22]],"4")+COUNTIF(Таблица1[[#This Row],[Ключ 2-25]],"4")</f>
        <v>3</v>
      </c>
      <c r="EM3" s="6">
        <f>COUNTIF(Таблица1[[#This Row],[Ключ 2-2]],"1")+COUNTIF(Таблица1[[#This Row],[Ключ 2-5]],"1")+COUNTIF(Таблица1[[#This Row],[Ключ 2-8]],"1")+COUNTIF(Таблица1[[#This Row],[Ключ 2-11]],"1")+COUNTIF(Таблица1[[#This Row],[Ключ 2-14]],"1")+COUNTIF(Таблица1[[#This Row],[Ключ 2-17]],"1")+COUNTIF(Таблица1[[#This Row],[Ключ 2-20]],"1")+COUNTIF(Таблица1[[#This Row],[Ключ 2-23]],"1")+COUNTIF(Таблица1[[#This Row],[Ключ 2-26]],"1")</f>
        <v>1</v>
      </c>
      <c r="EN3" s="6">
        <f>COUNTIF(Таблица1[[#This Row],[Ключ 2-2]],"2")+COUNTIF(Таблица1[[#This Row],[Ключ 2-5]],"2")+COUNTIF(Таблица1[[#This Row],[Ключ 2-8]],"2")+COUNTIF(Таблица1[[#This Row],[Ключ 2-11]],"2")+COUNTIF(Таблица1[[#This Row],[Ключ 2-14]],"2")+COUNTIF(Таблица1[[#This Row],[Ключ 2-17]],"2")+COUNTIF(Таблица1[[#This Row],[Ключ 2-20]],"2")+COUNTIF(Таблица1[[#This Row],[Ключ 2-23]],"2")+COUNTIF(Таблица1[[#This Row],[Ключ 2-26]],"2")</f>
        <v>3</v>
      </c>
      <c r="EO3" s="6">
        <f>COUNTIF(Таблица1[[#This Row],[Ключ 2-2]],"3")+COUNTIF(Таблица1[[#This Row],[Ключ 2-5]],"3")+COUNTIF(Таблица1[[#This Row],[Ключ 2-8]],"3")+COUNTIF(Таблица1[[#This Row],[Ключ 2-11]],"3")+COUNTIF(Таблица1[[#This Row],[Ключ 2-14]],"3")+COUNTIF(Таблица1[[#This Row],[Ключ 2-17]],"3")+COUNTIF(Таблица1[[#This Row],[Ключ 2-20]],"3")+COUNTIF(Таблица1[[#This Row],[Ключ 2-23]],"3")+COUNTIF(Таблица1[[#This Row],[Ключ 2-26]],"3")</f>
        <v>2</v>
      </c>
      <c r="EP3" s="6">
        <f>COUNTIF(Таблица1[[#This Row],[Ключ 2-2]],"4")+COUNTIF(Таблица1[[#This Row],[Ключ 2-5]],"4")+COUNTIF(Таблица1[[#This Row],[Ключ 2-8]],"4")+COUNTIF(Таблица1[[#This Row],[Ключ 2-11]],"4")+COUNTIF(Таблица1[[#This Row],[Ключ 2-14]],"4")+COUNTIF(Таблица1[[#This Row],[Ключ 2-17]],"4")+COUNTIF(Таблица1[[#This Row],[Ключ 2-20]],"4")+COUNTIF(Таблица1[[#This Row],[Ключ 2-23]],"4")+COUNTIF(Таблица1[[#This Row],[Ключ 2-26]],"4")</f>
        <v>3</v>
      </c>
      <c r="EQ3" s="22">
        <f>COUNTIF(Таблица1[[#This Row],[Ключ 2-3]],"1")+COUNTIF(Таблица1[[#This Row],[Ключ 2-6]],"1")+COUNTIF(Таблица1[[#This Row],[Ключ 2-9]],"1")+COUNTIF(Таблица1[[#This Row],[Ключ 2-12]],"1")+COUNTIF(Таблица1[[#This Row],[Ключ 2-15]],"1")+COUNTIF(Таблица1[[#This Row],[Ключ 2-18]],"1")+COUNTIF(Таблица1[[#This Row],[Ключ 2-21]],"1")+COUNTIF(Таблица1[[#This Row],[Ключ 2-24]],"1")+COUNTIF(Таблица1[[#This Row],[Ключ 2-27]],"1")</f>
        <v>0</v>
      </c>
      <c r="ER3" s="22">
        <f>COUNTIF(Таблица1[[#This Row],[Ключ 2-3]],"2")+COUNTIF(Таблица1[[#This Row],[Ключ 2-6]],"2")+COUNTIF(Таблица1[[#This Row],[Ключ 2-9]],"2")+COUNTIF(Таблица1[[#This Row],[Ключ 2-12]],"2")+COUNTIF(Таблица1[[#This Row],[Ключ 2-15]],"2")+COUNTIF(Таблица1[[#This Row],[Ключ 2-18]],"2")+COUNTIF(Таблица1[[#This Row],[Ключ 2-21]],"2")+COUNTIF(Таблица1[[#This Row],[Ключ 2-24]],"2")+COUNTIF(Таблица1[[#This Row],[Ключ 2-27]],"2")</f>
        <v>1</v>
      </c>
      <c r="ES3" s="22">
        <f>COUNTIF(Таблица1[[#This Row],[Ключ 2-3]],"3")+COUNTIF(Таблица1[[#This Row],[Ключ 2-6]],"3")+COUNTIF(Таблица1[[#This Row],[Ключ 2-9]],"3")+COUNTIF(Таблица1[[#This Row],[Ключ 2-12]],"3")+COUNTIF(Таблица1[[#This Row],[Ключ 2-15]],"3")+COUNTIF(Таблица1[[#This Row],[Ключ 2-18]],"3")+COUNTIF(Таблица1[[#This Row],[Ключ 2-21]],"3")+COUNTIF(Таблица1[[#This Row],[Ключ 2-24]],"3")+COUNTIF(Таблица1[[#This Row],[Ключ 2-27]],"3")</f>
        <v>7</v>
      </c>
      <c r="ET3" s="22">
        <f>COUNTIF(Таблица1[[#This Row],[Ключ 2-3]],"4")+COUNTIF(Таблица1[[#This Row],[Ключ 2-6]],"4")+COUNTIF(Таблица1[[#This Row],[Ключ 2-9]],"4")+COUNTIF(Таблица1[[#This Row],[Ключ 2-12]],"4")+COUNTIF(Таблица1[[#This Row],[Ключ 2-15]],"4")+COUNTIF(Таблица1[[#This Row],[Ключ 2-18]],"4")+COUNTIF(Таблица1[[#This Row],[Ключ 2-21]],"4")+COUNTIF(Таблица1[[#This Row],[Ключ 2-24]],"4")+COUNTIF(Таблица1[[#This Row],[Ключ 2-27]],"4")</f>
        <v>1</v>
      </c>
      <c r="EU3" s="16" t="s">
        <v>98</v>
      </c>
      <c r="EV3" s="16" t="s">
        <v>99</v>
      </c>
      <c r="EW3" s="16" t="s">
        <v>155</v>
      </c>
      <c r="EX3"/>
      <c r="EY3"/>
      <c r="EZ3" s="16" t="s">
        <v>60</v>
      </c>
      <c r="FA3"/>
      <c r="FB3"/>
      <c r="FC3"/>
      <c r="FD3"/>
      <c r="FE3" s="16" t="s">
        <v>101</v>
      </c>
    </row>
    <row r="4" spans="1:161" x14ac:dyDescent="0.25">
      <c r="A4" s="12">
        <v>69433213</v>
      </c>
      <c r="B4" s="12" t="s">
        <v>269</v>
      </c>
      <c r="C4" s="12" t="s">
        <v>189</v>
      </c>
      <c r="D4" s="12" t="s">
        <v>65</v>
      </c>
      <c r="E4" s="12" t="s">
        <v>65</v>
      </c>
      <c r="F4" s="28">
        <v>4</v>
      </c>
      <c r="G4" s="12" t="s">
        <v>263</v>
      </c>
      <c r="H4" s="12" t="s">
        <v>264</v>
      </c>
      <c r="J4" s="13" t="s">
        <v>192</v>
      </c>
      <c r="K4" s="12" t="s">
        <v>66</v>
      </c>
      <c r="L4" s="12" t="s">
        <v>171</v>
      </c>
      <c r="M4" s="12" t="s">
        <v>104</v>
      </c>
      <c r="N4" s="12" t="s">
        <v>156</v>
      </c>
      <c r="O4" s="12" t="s">
        <v>130</v>
      </c>
      <c r="P4" s="12" t="s">
        <v>131</v>
      </c>
      <c r="Q4" s="12" t="s">
        <v>145</v>
      </c>
      <c r="R4" s="12" t="s">
        <v>106</v>
      </c>
      <c r="S4" s="12" t="s">
        <v>132</v>
      </c>
      <c r="T4" s="12" t="s">
        <v>107</v>
      </c>
      <c r="U4" s="12" t="s">
        <v>73</v>
      </c>
      <c r="V4" s="12" t="s">
        <v>134</v>
      </c>
      <c r="W4" s="12" t="s">
        <v>74</v>
      </c>
      <c r="X4" s="12" t="s">
        <v>108</v>
      </c>
      <c r="Y4" s="12" t="s">
        <v>173</v>
      </c>
      <c r="Z4" s="12" t="s">
        <v>174</v>
      </c>
      <c r="AA4" s="12" t="s">
        <v>78</v>
      </c>
      <c r="AB4" s="12" t="s">
        <v>110</v>
      </c>
      <c r="AC4" s="12" t="s">
        <v>135</v>
      </c>
      <c r="AD4" s="12" t="s">
        <v>112</v>
      </c>
      <c r="AE4" s="12" t="s">
        <v>163</v>
      </c>
      <c r="AF4" s="12" t="s">
        <v>113</v>
      </c>
      <c r="AG4" s="12" t="s">
        <v>164</v>
      </c>
      <c r="AH4" s="12" t="s">
        <v>114</v>
      </c>
      <c r="AI4" s="12" t="s">
        <v>136</v>
      </c>
      <c r="AJ4" s="12" t="s">
        <v>179</v>
      </c>
      <c r="AK4" s="12" t="s">
        <v>159</v>
      </c>
      <c r="AL4" s="6" t="str">
        <f t="shared" si="0"/>
        <v>4</v>
      </c>
      <c r="AM4" s="7" t="str">
        <f t="shared" si="1"/>
        <v>2</v>
      </c>
      <c r="AN4" s="6" t="str">
        <f t="shared" si="2"/>
        <v>3</v>
      </c>
      <c r="AO4" s="6" t="str">
        <f t="shared" si="3"/>
        <v>3</v>
      </c>
      <c r="AP4" s="6" t="str">
        <f t="shared" si="4"/>
        <v>4</v>
      </c>
      <c r="AQ4" s="6" t="str">
        <f t="shared" si="5"/>
        <v>3</v>
      </c>
      <c r="AR4" s="6" t="str">
        <f t="shared" si="6"/>
        <v>3</v>
      </c>
      <c r="AS4" s="6" t="str">
        <f t="shared" si="7"/>
        <v>2</v>
      </c>
      <c r="AT4" s="6" t="str">
        <f t="shared" si="8"/>
        <v>3</v>
      </c>
      <c r="AU4" s="6" t="str">
        <f t="shared" si="9"/>
        <v>3</v>
      </c>
      <c r="AV4" s="6" t="str">
        <f t="shared" si="10"/>
        <v>4</v>
      </c>
      <c r="AW4" s="6" t="str">
        <f t="shared" si="11"/>
        <v>3</v>
      </c>
      <c r="AX4" s="6" t="str">
        <f t="shared" si="12"/>
        <v>3</v>
      </c>
      <c r="AY4" s="6" t="str">
        <f t="shared" si="13"/>
        <v>4</v>
      </c>
      <c r="AZ4" s="6" t="str">
        <f t="shared" si="14"/>
        <v>4</v>
      </c>
      <c r="BA4" s="6" t="str">
        <f t="shared" si="15"/>
        <v>3</v>
      </c>
      <c r="BB4" s="6" t="str">
        <f t="shared" si="16"/>
        <v>4</v>
      </c>
      <c r="BC4" s="6" t="str">
        <f t="shared" si="17"/>
        <v>1</v>
      </c>
      <c r="BD4" s="6" t="str">
        <f t="shared" si="18"/>
        <v>2</v>
      </c>
      <c r="BE4" s="6" t="str">
        <f t="shared" si="19"/>
        <v>3</v>
      </c>
      <c r="BF4" s="6" t="str">
        <f t="shared" si="20"/>
        <v>3</v>
      </c>
      <c r="BG4" s="6" t="str">
        <f t="shared" si="21"/>
        <v>3</v>
      </c>
      <c r="BH4" s="6" t="str">
        <f t="shared" si="22"/>
        <v>4</v>
      </c>
      <c r="BI4" s="6" t="str">
        <f t="shared" si="23"/>
        <v>4</v>
      </c>
      <c r="BJ4" s="6" t="str">
        <f t="shared" si="24"/>
        <v>1</v>
      </c>
      <c r="BK4" s="6" t="str">
        <f t="shared" si="25"/>
        <v>3</v>
      </c>
      <c r="BL4" s="6" t="str">
        <f t="shared" si="26"/>
        <v>3</v>
      </c>
      <c r="BM4" s="8">
        <f>COUNTIF(Таблица1[[#This Row],[Ключ 1-1]:[Ключ 1-27]],"1")</f>
        <v>2</v>
      </c>
      <c r="BN4" s="8">
        <f>COUNTIF(Таблица1[[#This Row],[Ключ 1-1]:[Ключ 1-27]],"2")</f>
        <v>3</v>
      </c>
      <c r="BO4" s="8">
        <f>COUNTIF(Таблица1[[#This Row],[Ключ 1-1]:[Ключ 1-27]],"3")</f>
        <v>14</v>
      </c>
      <c r="BP4" s="8">
        <f>COUNTIF(Таблица1[[#This Row],[Ключ 1-1]:[Ключ 1-27]],"4")</f>
        <v>8</v>
      </c>
      <c r="BQ4" s="6">
        <f>COUNTIF(Таблица1[[#This Row],[Ключ 1-1]],"1")+COUNTIF(Таблица1[[#This Row],[Ключ 1-4]],"1")+COUNTIF(Таблица1[[#This Row],[Ключ 1-7]],"1")+COUNTIF(Таблица1[[#This Row],[Ключ 1-10]],"1")+COUNTIF(Таблица1[[#This Row],[Ключ 1-13]],"1")+COUNTIF(Таблица1[[#This Row],[Ключ 1-16]],"1")+COUNTIF(Таблица1[[#This Row],[Ключ 1-19]],"1")+COUNTIF(Таблица1[[#This Row],[Ключ 1-22]],"1")+COUNTIF(Таблица1[[#This Row],[Ключ 1-25]],"1")</f>
        <v>1</v>
      </c>
      <c r="BR4" s="6">
        <f>COUNTIF(Таблица1[[#This Row],[Ключ 1-1]],"2")+COUNTIF(Таблица1[[#This Row],[Ключ 1-4]],"2")+COUNTIF(Таблица1[[#This Row],[Ключ 1-7]],"2")+COUNTIF(Таблица1[[#This Row],[Ключ 1-10]],"2")+COUNTIF(Таблица1[[#This Row],[Ключ 1-13]],"2")+COUNTIF(Таблица1[[#This Row],[Ключ 1-16]],"2")+COUNTIF(Таблица1[[#This Row],[Ключ 1-19]],"2")+COUNTIF(Таблица1[[#This Row],[Ключ 1-22]],"2")+COUNTIF(Таблица1[[#This Row],[Ключ 1-25]],"2")</f>
        <v>1</v>
      </c>
      <c r="BS4" s="6">
        <f>COUNTIF(Таблица1[[#This Row],[Ключ 1-1]],"3")+COUNTIF(Таблица1[[#This Row],[Ключ 1-4]],"3")+COUNTIF(Таблица1[[#This Row],[Ключ 1-7]],"3")+COUNTIF(Таблица1[[#This Row],[Ключ 1-10]],"3")+COUNTIF(Таблица1[[#This Row],[Ключ 1-13]],"3")+COUNTIF(Таблица1[[#This Row],[Ключ 1-16]],"3")+COUNTIF(Таблица1[[#This Row],[Ключ 1-19]],"3")+COUNTIF(Таблица1[[#This Row],[Ключ 1-22]],"3")+COUNTIF(Таблица1[[#This Row],[Ключ 1-25]],"3")</f>
        <v>6</v>
      </c>
      <c r="BT4" s="6">
        <f>COUNTIF(Таблица1[[#This Row],[Ключ 1-1]],"4")+COUNTIF(Таблица1[[#This Row],[Ключ 1-4]],"4")+COUNTIF(Таблица1[[#This Row],[Ключ 1-7]],"4")+COUNTIF(Таблица1[[#This Row],[Ключ 1-10]],"4")+COUNTIF(Таблица1[[#This Row],[Ключ 1-13]],"4")+COUNTIF(Таблица1[[#This Row],[Ключ 1-16]],"4")+COUNTIF(Таблица1[[#This Row],[Ключ 1-19]],"4")+COUNTIF(Таблица1[[#This Row],[Ключ 1-22]],"4")+COUNTIF(Таблица1[[#This Row],[Ключ 1-25]],"4")</f>
        <v>1</v>
      </c>
      <c r="BU4" s="24">
        <f>COUNTIF(Таблица1[[#This Row],[Ключ 1-2]],"1")+COUNTIF(Таблица1[[#This Row],[Ключ 1-5]],"1")+COUNTIF(Таблица1[[#This Row],[Ключ 1-8]],"1")+COUNTIF(Таблица1[[#This Row],[Ключ 1-11]],"1")+COUNTIF(Таблица1[[#This Row],[Ключ 1-14]],"1")+COUNTIF(Таблица1[[#This Row],[Ключ 1-17]],"1")+COUNTIF(Таблица1[[#This Row],[Ключ 1-20]],"1")+COUNTIF(Таблица1[[#This Row],[Ключ 1-23]],"1")+COUNTIF(Таблица1[[#This Row],[Ключ 1-26]],"1")</f>
        <v>0</v>
      </c>
      <c r="BV4" s="24">
        <f>COUNTIF(Таблица1[[#This Row],[Ключ 1-2]],"2")+COUNTIF(Таблица1[[#This Row],[Ключ 1-5]],"2")+COUNTIF(Таблица1[[#This Row],[Ключ 1-8]],"2")+COUNTIF(Таблица1[[#This Row],[Ключ 1-11]],"2")+COUNTIF(Таблица1[[#This Row],[Ключ 1-14]],"2")+COUNTIF(Таблица1[[#This Row],[Ключ 1-17]],"2")+COUNTIF(Таблица1[[#This Row],[Ключ 1-20]],"2")+COUNTIF(Таблица1[[#This Row],[Ключ 1-23]],"2")+COUNTIF(Таблица1[[#This Row],[Ключ 1-26]],"2")</f>
        <v>2</v>
      </c>
      <c r="BW4" s="24">
        <f>COUNTIF(Таблица1[[#This Row],[Ключ 1-2]],"3")+COUNTIF(Таблица1[[#This Row],[Ключ 1-5]],"3")+COUNTIF(Таблица1[[#This Row],[Ключ 1-8]],"3")+COUNTIF(Таблица1[[#This Row],[Ключ 1-11]],"3")+COUNTIF(Таблица1[[#This Row],[Ключ 1-14]],"3")+COUNTIF(Таблица1[[#This Row],[Ключ 1-17]],"3")+COUNTIF(Таблица1[[#This Row],[Ключ 1-20]],"3")+COUNTIF(Таблица1[[#This Row],[Ключ 1-23]],"3")+COUNTIF(Таблица1[[#This Row],[Ключ 1-26]],"3")</f>
        <v>2</v>
      </c>
      <c r="BX4" s="24">
        <f>COUNTIF(Таблица1[[#This Row],[Ключ 1-2]],"4")+COUNTIF(Таблица1[[#This Row],[Ключ 1-5]],"4")+COUNTIF(Таблица1[[#This Row],[Ключ 1-8]],"4")+COUNTIF(Таблица1[[#This Row],[Ключ 1-11]],"4")+COUNTIF(Таблица1[[#This Row],[Ключ 1-14]],"4")+COUNTIF(Таблица1[[#This Row],[Ключ 1-17]],"4")+COUNTIF(Таблица1[[#This Row],[Ключ 1-20]],"4")+COUNTIF(Таблица1[[#This Row],[Ключ 1-23]],"4")+COUNTIF(Таблица1[[#This Row],[Ключ 1-26]],"4")</f>
        <v>5</v>
      </c>
      <c r="BY4" s="6">
        <f>COUNTIF(Таблица1[[#This Row],[Ключ 1-3]],"1")+COUNTIF(Таблица1[[#This Row],[Ключ 1-6]],"1")+COUNTIF(Таблица1[[#This Row],[Ключ 1-9]],"1")+COUNTIF(Таблица1[[#This Row],[Ключ 1-12]],"1")+COUNTIF(Таблица1[[#This Row],[Ключ 1-15]],"1")+COUNTIF(Таблица1[[#This Row],[Ключ 1-18]],"1")+COUNTIF(Таблица1[[#This Row],[Ключ 1-21]],"1")+COUNTIF(Таблица1[[#This Row],[Ключ 1-24]],"1")+COUNTIF(Таблица1[[#This Row],[Ключ 1-27]],"1")</f>
        <v>1</v>
      </c>
      <c r="BZ4" s="6">
        <f>COUNTIF(Таблица1[[#This Row],[Ключ 1-3]],"2")+COUNTIF(Таблица1[[#This Row],[Ключ 1-6]],"2")+COUNTIF(Таблица1[[#This Row],[Ключ 1-9]],"2")+COUNTIF(Таблица1[[#This Row],[Ключ 1-12]],"2")+COUNTIF(Таблица1[[#This Row],[Ключ 1-15]],"2")+COUNTIF(Таблица1[[#This Row],[Ключ 1-18]],"2")+COUNTIF(Таблица1[[#This Row],[Ключ 1-21]],"2")+COUNTIF(Таблица1[[#This Row],[Ключ 1-24]],"2")+COUNTIF(Таблица1[[#This Row],[Ключ 1-27]],"2")</f>
        <v>0</v>
      </c>
      <c r="CA4" s="6">
        <f>COUNTIF(Таблица1[[#This Row],[Ключ 1-3]],"3")+COUNTIF(Таблица1[[#This Row],[Ключ 1-6]],"3")+COUNTIF(Таблица1[[#This Row],[Ключ 1-9]],"3")+COUNTIF(Таблица1[[#This Row],[Ключ 1-12]],"3")+COUNTIF(Таблица1[[#This Row],[Ключ 1-15]],"3")+COUNTIF(Таблица1[[#This Row],[Ключ 1-18]],"3")+COUNTIF(Таблица1[[#This Row],[Ключ 1-21]],"3")+COUNTIF(Таблица1[[#This Row],[Ключ 1-24]],"3")+COUNTIF(Таблица1[[#This Row],[Ключ 1-27]],"3")</f>
        <v>6</v>
      </c>
      <c r="CB4" s="6">
        <f>COUNTIF(Таблица1[[#This Row],[Ключ 1-3]],"4")+COUNTIF(Таблица1[[#This Row],[Ключ 1-6]],"4")+COUNTIF(Таблица1[[#This Row],[Ключ 1-9]],"4")+COUNTIF(Таблица1[[#This Row],[Ключ 1-12]],"4")+COUNTIF(Таблица1[[#This Row],[Ключ 1-15]],"4")+COUNTIF(Таблица1[[#This Row],[Ключ 1-18]],"4")+COUNTIF(Таблица1[[#This Row],[Ключ 1-21]],"4")+COUNTIF(Таблица1[[#This Row],[Ключ 1-24]],"4")+COUNTIF(Таблица1[[#This Row],[Ключ 1-27]],"4")</f>
        <v>2</v>
      </c>
      <c r="CC4" s="16" t="s">
        <v>85</v>
      </c>
      <c r="CD4" s="16" t="s">
        <v>86</v>
      </c>
      <c r="CE4" s="16" t="s">
        <v>138</v>
      </c>
      <c r="CF4" s="16" t="s">
        <v>180</v>
      </c>
      <c r="CG4" s="16" t="s">
        <v>88</v>
      </c>
      <c r="CH4" s="16" t="s">
        <v>139</v>
      </c>
      <c r="CI4" s="16" t="s">
        <v>140</v>
      </c>
      <c r="CJ4" s="16" t="s">
        <v>148</v>
      </c>
      <c r="CK4" s="16" t="s">
        <v>120</v>
      </c>
      <c r="CL4" s="16" t="s">
        <v>149</v>
      </c>
      <c r="CM4" s="16" t="s">
        <v>122</v>
      </c>
      <c r="CN4" s="16" t="s">
        <v>123</v>
      </c>
      <c r="CO4" s="16" t="s">
        <v>124</v>
      </c>
      <c r="CP4" s="16" t="s">
        <v>141</v>
      </c>
      <c r="CQ4" s="16" t="s">
        <v>142</v>
      </c>
      <c r="CR4" s="16" t="s">
        <v>92</v>
      </c>
      <c r="CS4" s="16" t="s">
        <v>93</v>
      </c>
      <c r="CT4" s="16" t="s">
        <v>94</v>
      </c>
      <c r="CU4" s="16" t="s">
        <v>176</v>
      </c>
      <c r="CV4" s="16" t="s">
        <v>151</v>
      </c>
      <c r="CW4" s="16" t="s">
        <v>143</v>
      </c>
      <c r="CX4" s="16" t="s">
        <v>170</v>
      </c>
      <c r="CY4" s="16" t="s">
        <v>185</v>
      </c>
      <c r="CZ4" s="16" t="s">
        <v>144</v>
      </c>
      <c r="DA4" s="16" t="s">
        <v>97</v>
      </c>
      <c r="DB4" s="16" t="s">
        <v>153</v>
      </c>
      <c r="DC4" s="16" t="s">
        <v>154</v>
      </c>
      <c r="DD4" s="17" t="str">
        <f t="shared" si="27"/>
        <v>2</v>
      </c>
      <c r="DE4" s="18" t="str">
        <f t="shared" si="28"/>
        <v>4</v>
      </c>
      <c r="DF4" s="18" t="str">
        <f t="shared" si="29"/>
        <v>2</v>
      </c>
      <c r="DG4" s="18" t="str">
        <f t="shared" si="30"/>
        <v>3</v>
      </c>
      <c r="DH4" s="18" t="str">
        <f t="shared" si="31"/>
        <v>3</v>
      </c>
      <c r="DI4" s="18" t="str">
        <f t="shared" si="32"/>
        <v>3</v>
      </c>
      <c r="DJ4" s="18" t="str">
        <f t="shared" si="33"/>
        <v>3</v>
      </c>
      <c r="DK4" s="18" t="str">
        <f t="shared" si="34"/>
        <v>2</v>
      </c>
      <c r="DL4" s="18" t="str">
        <f t="shared" si="35"/>
        <v>4</v>
      </c>
      <c r="DM4" s="18" t="str">
        <f t="shared" si="36"/>
        <v>4</v>
      </c>
      <c r="DN4" s="18" t="str">
        <f t="shared" si="37"/>
        <v>2</v>
      </c>
      <c r="DO4" s="18" t="str">
        <f t="shared" si="38"/>
        <v>3</v>
      </c>
      <c r="DP4" s="18" t="str">
        <f t="shared" si="39"/>
        <v>1</v>
      </c>
      <c r="DQ4" s="18" t="str">
        <f t="shared" si="40"/>
        <v>2</v>
      </c>
      <c r="DR4" s="18" t="str">
        <f t="shared" si="41"/>
        <v>2</v>
      </c>
      <c r="DS4" s="18" t="str">
        <f t="shared" si="42"/>
        <v>1</v>
      </c>
      <c r="DT4" s="18" t="str">
        <f t="shared" si="43"/>
        <v>2</v>
      </c>
      <c r="DU4" s="18" t="str">
        <f t="shared" si="44"/>
        <v>4</v>
      </c>
      <c r="DV4" s="18" t="str">
        <f t="shared" si="45"/>
        <v>2</v>
      </c>
      <c r="DW4" s="18" t="str">
        <f t="shared" si="46"/>
        <v>2</v>
      </c>
      <c r="DX4" s="18" t="str">
        <f t="shared" si="47"/>
        <v>3</v>
      </c>
      <c r="DY4" s="18" t="str">
        <f t="shared" si="48"/>
        <v>4</v>
      </c>
      <c r="DZ4" s="18" t="str">
        <f t="shared" si="49"/>
        <v>4</v>
      </c>
      <c r="EA4" s="18" t="str">
        <f t="shared" si="50"/>
        <v>3</v>
      </c>
      <c r="EB4" s="18" t="str">
        <f t="shared" si="51"/>
        <v>3</v>
      </c>
      <c r="EC4" s="18" t="str">
        <f t="shared" si="52"/>
        <v>4</v>
      </c>
      <c r="ED4" s="18" t="str">
        <f t="shared" si="53"/>
        <v>3</v>
      </c>
      <c r="EE4" s="20">
        <f>COUNTIF(Таблица1[[#This Row],[Ключ 2-1]:[Ключ 2-27]],"1")</f>
        <v>2</v>
      </c>
      <c r="EF4" s="20">
        <f>COUNTIF(Таблица1[[#This Row],[Ключ 2-1]:[Ключ 2-27]],"2")</f>
        <v>9</v>
      </c>
      <c r="EG4" s="20">
        <f>COUNTIF(Таблица1[[#This Row],[Ключ 2-1]:[Ключ 2-27]],"3")</f>
        <v>9</v>
      </c>
      <c r="EH4" s="20">
        <f>COUNTIF(Таблица1[[#This Row],[Ключ 2-1]:[Ключ 2-27]],"4")</f>
        <v>7</v>
      </c>
      <c r="EI4" s="22">
        <f>COUNTIF(Таблица1[[#This Row],[Ключ 2-1]],"1")+COUNTIF(Таблица1[[#This Row],[Ключ 2-4]],"1")+COUNTIF(Таблица1[[#This Row],[Ключ 2-7]],"1")+COUNTIF(Таблица1[[#This Row],[Ключ 2-10]],"1")+COUNTIF(Таблица1[[#This Row],[Ключ 2-13]],"1")+COUNTIF(Таблица1[[#This Row],[Ключ 2-16]],"1")+COUNTIF(Таблица1[[#This Row],[Ключ 2-19]],"1")+COUNTIF(Таблица1[[#This Row],[Ключ 2-22]],"1")+COUNTIF(Таблица1[[#This Row],[Ключ 2-25]],"1")</f>
        <v>2</v>
      </c>
      <c r="EJ4" s="22">
        <f>COUNTIF(Таблица1[[#This Row],[Ключ 2-1]],"2")+COUNTIF(Таблица1[[#This Row],[Ключ 2-4]],"2")+COUNTIF(Таблица1[[#This Row],[Ключ 2-7]],"2")+COUNTIF(Таблица1[[#This Row],[Ключ 2-10]],"2")+COUNTIF(Таблица1[[#This Row],[Ключ 2-13]],"2")+COUNTIF(Таблица1[[#This Row],[Ключ 2-16]],"2")+COUNTIF(Таблица1[[#This Row],[Ключ 2-19]],"2")+COUNTIF(Таблица1[[#This Row],[Ключ 2-22]],"2")+COUNTIF(Таблица1[[#This Row],[Ключ 2-25]],"2")</f>
        <v>2</v>
      </c>
      <c r="EK4" s="22">
        <f>COUNTIF(Таблица1[[#This Row],[Ключ 2-1]],"3")+COUNTIF(Таблица1[[#This Row],[Ключ 2-4]],"3")+COUNTIF(Таблица1[[#This Row],[Ключ 2-7]],"3")+COUNTIF(Таблица1[[#This Row],[Ключ 2-10]],"3")+COUNTIF(Таблица1[[#This Row],[Ключ 2-13]],"3")+COUNTIF(Таблица1[[#This Row],[Ключ 2-16]],"3")+COUNTIF(Таблица1[[#This Row],[Ключ 2-19]],"3")+COUNTIF(Таблица1[[#This Row],[Ключ 2-22]],"3")+COUNTIF(Таблица1[[#This Row],[Ключ 2-25]],"3")</f>
        <v>3</v>
      </c>
      <c r="EL4" s="22">
        <f>COUNTIF(Таблица1[[#This Row],[Ключ 2-1]],"4")+COUNTIF(Таблица1[[#This Row],[Ключ 2-4]],"4")+COUNTIF(Таблица1[[#This Row],[Ключ 2-7]],"4")+COUNTIF(Таблица1[[#This Row],[Ключ 2-10]],"4")+COUNTIF(Таблица1[[#This Row],[Ключ 2-13]],"4")+COUNTIF(Таблица1[[#This Row],[Ключ 2-16]],"4")+COUNTIF(Таблица1[[#This Row],[Ключ 2-19]],"4")+COUNTIF(Таблица1[[#This Row],[Ключ 2-22]],"4")+COUNTIF(Таблица1[[#This Row],[Ключ 2-25]],"4")</f>
        <v>2</v>
      </c>
      <c r="EM4" s="6">
        <f>COUNTIF(Таблица1[[#This Row],[Ключ 2-2]],"1")+COUNTIF(Таблица1[[#This Row],[Ключ 2-5]],"1")+COUNTIF(Таблица1[[#This Row],[Ключ 2-8]],"1")+COUNTIF(Таблица1[[#This Row],[Ключ 2-11]],"1")+COUNTIF(Таблица1[[#This Row],[Ключ 2-14]],"1")+COUNTIF(Таблица1[[#This Row],[Ключ 2-17]],"1")+COUNTIF(Таблица1[[#This Row],[Ключ 2-20]],"1")+COUNTIF(Таблица1[[#This Row],[Ключ 2-23]],"1")+COUNTIF(Таблица1[[#This Row],[Ключ 2-26]],"1")</f>
        <v>0</v>
      </c>
      <c r="EN4" s="6">
        <f>COUNTIF(Таблица1[[#This Row],[Ключ 2-2]],"2")+COUNTIF(Таблица1[[#This Row],[Ключ 2-5]],"2")+COUNTIF(Таблица1[[#This Row],[Ключ 2-8]],"2")+COUNTIF(Таблица1[[#This Row],[Ключ 2-11]],"2")+COUNTIF(Таблица1[[#This Row],[Ключ 2-14]],"2")+COUNTIF(Таблица1[[#This Row],[Ключ 2-17]],"2")+COUNTIF(Таблица1[[#This Row],[Ключ 2-20]],"2")+COUNTIF(Таблица1[[#This Row],[Ключ 2-23]],"2")+COUNTIF(Таблица1[[#This Row],[Ключ 2-26]],"2")</f>
        <v>5</v>
      </c>
      <c r="EO4" s="6">
        <f>COUNTIF(Таблица1[[#This Row],[Ключ 2-2]],"3")+COUNTIF(Таблица1[[#This Row],[Ключ 2-5]],"3")+COUNTIF(Таблица1[[#This Row],[Ключ 2-8]],"3")+COUNTIF(Таблица1[[#This Row],[Ключ 2-11]],"3")+COUNTIF(Таблица1[[#This Row],[Ключ 2-14]],"3")+COUNTIF(Таблица1[[#This Row],[Ключ 2-17]],"3")+COUNTIF(Таблица1[[#This Row],[Ключ 2-20]],"3")+COUNTIF(Таблица1[[#This Row],[Ключ 2-23]],"3")+COUNTIF(Таблица1[[#This Row],[Ключ 2-26]],"3")</f>
        <v>1</v>
      </c>
      <c r="EP4" s="6">
        <f>COUNTIF(Таблица1[[#This Row],[Ключ 2-2]],"4")+COUNTIF(Таблица1[[#This Row],[Ключ 2-5]],"4")+COUNTIF(Таблица1[[#This Row],[Ключ 2-8]],"4")+COUNTIF(Таблица1[[#This Row],[Ключ 2-11]],"4")+COUNTIF(Таблица1[[#This Row],[Ключ 2-14]],"4")+COUNTIF(Таблица1[[#This Row],[Ключ 2-17]],"4")+COUNTIF(Таблица1[[#This Row],[Ключ 2-20]],"4")+COUNTIF(Таблица1[[#This Row],[Ключ 2-23]],"4")+COUNTIF(Таблица1[[#This Row],[Ключ 2-26]],"4")</f>
        <v>3</v>
      </c>
      <c r="EQ4" s="22">
        <f>COUNTIF(Таблица1[[#This Row],[Ключ 2-3]],"1")+COUNTIF(Таблица1[[#This Row],[Ключ 2-6]],"1")+COUNTIF(Таблица1[[#This Row],[Ключ 2-9]],"1")+COUNTIF(Таблица1[[#This Row],[Ключ 2-12]],"1")+COUNTIF(Таблица1[[#This Row],[Ключ 2-15]],"1")+COUNTIF(Таблица1[[#This Row],[Ключ 2-18]],"1")+COUNTIF(Таблица1[[#This Row],[Ключ 2-21]],"1")+COUNTIF(Таблица1[[#This Row],[Ключ 2-24]],"1")+COUNTIF(Таблица1[[#This Row],[Ключ 2-27]],"1")</f>
        <v>0</v>
      </c>
      <c r="ER4" s="22">
        <f>COUNTIF(Таблица1[[#This Row],[Ключ 2-3]],"2")+COUNTIF(Таблица1[[#This Row],[Ключ 2-6]],"2")+COUNTIF(Таблица1[[#This Row],[Ключ 2-9]],"2")+COUNTIF(Таблица1[[#This Row],[Ключ 2-12]],"2")+COUNTIF(Таблица1[[#This Row],[Ключ 2-15]],"2")+COUNTIF(Таблица1[[#This Row],[Ключ 2-18]],"2")+COUNTIF(Таблица1[[#This Row],[Ключ 2-21]],"2")+COUNTIF(Таблица1[[#This Row],[Ключ 2-24]],"2")+COUNTIF(Таблица1[[#This Row],[Ключ 2-27]],"2")</f>
        <v>2</v>
      </c>
      <c r="ES4" s="22">
        <f>COUNTIF(Таблица1[[#This Row],[Ключ 2-3]],"3")+COUNTIF(Таблица1[[#This Row],[Ключ 2-6]],"3")+COUNTIF(Таблица1[[#This Row],[Ключ 2-9]],"3")+COUNTIF(Таблица1[[#This Row],[Ключ 2-12]],"3")+COUNTIF(Таблица1[[#This Row],[Ключ 2-15]],"3")+COUNTIF(Таблица1[[#This Row],[Ключ 2-18]],"3")+COUNTIF(Таблица1[[#This Row],[Ключ 2-21]],"3")+COUNTIF(Таблица1[[#This Row],[Ключ 2-24]],"3")+COUNTIF(Таблица1[[#This Row],[Ключ 2-27]],"3")</f>
        <v>5</v>
      </c>
      <c r="ET4" s="22">
        <f>COUNTIF(Таблица1[[#This Row],[Ключ 2-3]],"4")+COUNTIF(Таблица1[[#This Row],[Ключ 2-6]],"4")+COUNTIF(Таблица1[[#This Row],[Ключ 2-9]],"4")+COUNTIF(Таблица1[[#This Row],[Ключ 2-12]],"4")+COUNTIF(Таблица1[[#This Row],[Ключ 2-15]],"4")+COUNTIF(Таблица1[[#This Row],[Ключ 2-18]],"4")+COUNTIF(Таблица1[[#This Row],[Ключ 2-21]],"4")+COUNTIF(Таблица1[[#This Row],[Ключ 2-24]],"4")+COUNTIF(Таблица1[[#This Row],[Ключ 2-27]],"4")</f>
        <v>2</v>
      </c>
      <c r="EU4" s="16" t="s">
        <v>98</v>
      </c>
      <c r="EV4" s="16" t="s">
        <v>99</v>
      </c>
      <c r="EW4" s="16" t="s">
        <v>155</v>
      </c>
      <c r="EX4"/>
      <c r="EY4"/>
      <c r="EZ4" s="16" t="s">
        <v>60</v>
      </c>
      <c r="FA4"/>
      <c r="FB4"/>
      <c r="FC4"/>
      <c r="FD4"/>
      <c r="FE4" s="16" t="s">
        <v>101</v>
      </c>
    </row>
    <row r="5" spans="1:161" x14ac:dyDescent="0.25">
      <c r="A5" s="12">
        <v>69434932</v>
      </c>
      <c r="B5" s="12" t="s">
        <v>268</v>
      </c>
      <c r="C5" s="12" t="s">
        <v>190</v>
      </c>
      <c r="D5" s="12" t="s">
        <v>65</v>
      </c>
      <c r="E5" s="12" t="s">
        <v>65</v>
      </c>
      <c r="F5" s="28">
        <v>4</v>
      </c>
      <c r="G5" s="12" t="s">
        <v>263</v>
      </c>
      <c r="H5" s="12" t="s">
        <v>264</v>
      </c>
      <c r="J5" s="13" t="s">
        <v>192</v>
      </c>
      <c r="K5" s="12" t="s">
        <v>66</v>
      </c>
      <c r="L5" s="12" t="s">
        <v>171</v>
      </c>
      <c r="M5" s="12" t="s">
        <v>104</v>
      </c>
      <c r="N5" s="12" t="s">
        <v>156</v>
      </c>
      <c r="O5" s="12" t="s">
        <v>69</v>
      </c>
      <c r="P5" s="12" t="s">
        <v>131</v>
      </c>
      <c r="Q5" s="12" t="s">
        <v>71</v>
      </c>
      <c r="R5" s="12" t="s">
        <v>166</v>
      </c>
      <c r="S5" s="12" t="s">
        <v>72</v>
      </c>
      <c r="T5" s="12" t="s">
        <v>133</v>
      </c>
      <c r="U5" s="12" t="s">
        <v>186</v>
      </c>
      <c r="V5" s="12" t="s">
        <v>134</v>
      </c>
      <c r="W5" s="12" t="s">
        <v>146</v>
      </c>
      <c r="X5" s="12" t="s">
        <v>75</v>
      </c>
      <c r="Y5" s="12" t="s">
        <v>157</v>
      </c>
      <c r="Z5" s="12" t="s">
        <v>174</v>
      </c>
      <c r="AA5" s="12" t="s">
        <v>177</v>
      </c>
      <c r="AB5" s="12" t="s">
        <v>110</v>
      </c>
      <c r="AC5" s="12" t="s">
        <v>111</v>
      </c>
      <c r="AD5" s="12" t="s">
        <v>80</v>
      </c>
      <c r="AE5" s="12" t="s">
        <v>163</v>
      </c>
      <c r="AF5" s="12" t="s">
        <v>113</v>
      </c>
      <c r="AG5" s="12" t="s">
        <v>82</v>
      </c>
      <c r="AH5" s="12" t="s">
        <v>114</v>
      </c>
      <c r="AI5" s="12" t="s">
        <v>115</v>
      </c>
      <c r="AJ5" s="12" t="s">
        <v>255</v>
      </c>
      <c r="AK5" s="12" t="s">
        <v>159</v>
      </c>
      <c r="AL5" s="6" t="str">
        <f t="shared" si="0"/>
        <v>4</v>
      </c>
      <c r="AM5" s="7" t="str">
        <f t="shared" si="1"/>
        <v>2</v>
      </c>
      <c r="AN5" s="6" t="str">
        <f t="shared" si="2"/>
        <v>3</v>
      </c>
      <c r="AO5" s="6" t="str">
        <f t="shared" si="3"/>
        <v>3</v>
      </c>
      <c r="AP5" s="6" t="str">
        <f t="shared" si="4"/>
        <v>3</v>
      </c>
      <c r="AQ5" s="6" t="str">
        <f t="shared" si="5"/>
        <v>3</v>
      </c>
      <c r="AR5" s="6" t="str">
        <f t="shared" si="6"/>
        <v>4</v>
      </c>
      <c r="AS5" s="6" t="str">
        <f t="shared" si="7"/>
        <v>3</v>
      </c>
      <c r="AT5" s="6" t="str">
        <f t="shared" si="8"/>
        <v>4</v>
      </c>
      <c r="AU5" s="6" t="str">
        <f t="shared" si="9"/>
        <v>1</v>
      </c>
      <c r="AV5" s="6" t="str">
        <f t="shared" si="10"/>
        <v>2</v>
      </c>
      <c r="AW5" s="6" t="str">
        <f t="shared" si="11"/>
        <v>3</v>
      </c>
      <c r="AX5" s="6" t="str">
        <f t="shared" si="12"/>
        <v>1</v>
      </c>
      <c r="AY5" s="6" t="str">
        <f t="shared" si="13"/>
        <v>3</v>
      </c>
      <c r="AZ5" s="6" t="str">
        <f t="shared" si="14"/>
        <v>3</v>
      </c>
      <c r="BA5" s="6" t="str">
        <f t="shared" si="15"/>
        <v>3</v>
      </c>
      <c r="BB5" s="6" t="str">
        <f t="shared" si="16"/>
        <v>3</v>
      </c>
      <c r="BC5" s="6" t="str">
        <f t="shared" si="17"/>
        <v>1</v>
      </c>
      <c r="BD5" s="6" t="str">
        <f t="shared" si="18"/>
        <v>1</v>
      </c>
      <c r="BE5" s="6" t="str">
        <f t="shared" si="19"/>
        <v>1</v>
      </c>
      <c r="BF5" s="6" t="str">
        <f t="shared" si="20"/>
        <v>3</v>
      </c>
      <c r="BG5" s="6" t="str">
        <f t="shared" si="21"/>
        <v>3</v>
      </c>
      <c r="BH5" s="6" t="str">
        <f t="shared" si="22"/>
        <v>3</v>
      </c>
      <c r="BI5" s="6" t="str">
        <f t="shared" si="23"/>
        <v>4</v>
      </c>
      <c r="BJ5" s="6" t="str">
        <f t="shared" si="24"/>
        <v>3</v>
      </c>
      <c r="BK5" s="6" t="str">
        <f t="shared" si="25"/>
        <v>2</v>
      </c>
      <c r="BL5" s="6" t="str">
        <f t="shared" si="26"/>
        <v>3</v>
      </c>
      <c r="BM5" s="8">
        <f>COUNTIF(Таблица1[[#This Row],[Ключ 1-1]:[Ключ 1-27]],"1")</f>
        <v>5</v>
      </c>
      <c r="BN5" s="8">
        <f>COUNTIF(Таблица1[[#This Row],[Ключ 1-1]:[Ключ 1-27]],"2")</f>
        <v>3</v>
      </c>
      <c r="BO5" s="8">
        <f>COUNTIF(Таблица1[[#This Row],[Ключ 1-1]:[Ключ 1-27]],"3")</f>
        <v>15</v>
      </c>
      <c r="BP5" s="8">
        <f>COUNTIF(Таблица1[[#This Row],[Ключ 1-1]:[Ключ 1-27]],"4")</f>
        <v>4</v>
      </c>
      <c r="BQ5" s="6">
        <f>COUNTIF(Таблица1[[#This Row],[Ключ 1-1]],"1")+COUNTIF(Таблица1[[#This Row],[Ключ 1-4]],"1")+COUNTIF(Таблица1[[#This Row],[Ключ 1-7]],"1")+COUNTIF(Таблица1[[#This Row],[Ключ 1-10]],"1")+COUNTIF(Таблица1[[#This Row],[Ключ 1-13]],"1")+COUNTIF(Таблица1[[#This Row],[Ключ 1-16]],"1")+COUNTIF(Таблица1[[#This Row],[Ключ 1-19]],"1")+COUNTIF(Таблица1[[#This Row],[Ключ 1-22]],"1")+COUNTIF(Таблица1[[#This Row],[Ключ 1-25]],"1")</f>
        <v>3</v>
      </c>
      <c r="BR5" s="6">
        <f>COUNTIF(Таблица1[[#This Row],[Ключ 1-1]],"2")+COUNTIF(Таблица1[[#This Row],[Ключ 1-4]],"2")+COUNTIF(Таблица1[[#This Row],[Ключ 1-7]],"2")+COUNTIF(Таблица1[[#This Row],[Ключ 1-10]],"2")+COUNTIF(Таблица1[[#This Row],[Ключ 1-13]],"2")+COUNTIF(Таблица1[[#This Row],[Ключ 1-16]],"2")+COUNTIF(Таблица1[[#This Row],[Ключ 1-19]],"2")+COUNTIF(Таблица1[[#This Row],[Ключ 1-22]],"2")+COUNTIF(Таблица1[[#This Row],[Ключ 1-25]],"2")</f>
        <v>0</v>
      </c>
      <c r="BS5" s="6">
        <f>COUNTIF(Таблица1[[#This Row],[Ключ 1-1]],"3")+COUNTIF(Таблица1[[#This Row],[Ключ 1-4]],"3")+COUNTIF(Таблица1[[#This Row],[Ключ 1-7]],"3")+COUNTIF(Таблица1[[#This Row],[Ключ 1-10]],"3")+COUNTIF(Таблица1[[#This Row],[Ключ 1-13]],"3")+COUNTIF(Таблица1[[#This Row],[Ключ 1-16]],"3")+COUNTIF(Таблица1[[#This Row],[Ключ 1-19]],"3")+COUNTIF(Таблица1[[#This Row],[Ключ 1-22]],"3")+COUNTIF(Таблица1[[#This Row],[Ключ 1-25]],"3")</f>
        <v>4</v>
      </c>
      <c r="BT5" s="6">
        <f>COUNTIF(Таблица1[[#This Row],[Ключ 1-1]],"4")+COUNTIF(Таблица1[[#This Row],[Ключ 1-4]],"4")+COUNTIF(Таблица1[[#This Row],[Ключ 1-7]],"4")+COUNTIF(Таблица1[[#This Row],[Ключ 1-10]],"4")+COUNTIF(Таблица1[[#This Row],[Ключ 1-13]],"4")+COUNTIF(Таблица1[[#This Row],[Ключ 1-16]],"4")+COUNTIF(Таблица1[[#This Row],[Ключ 1-19]],"4")+COUNTIF(Таблица1[[#This Row],[Ключ 1-22]],"4")+COUNTIF(Таблица1[[#This Row],[Ключ 1-25]],"4")</f>
        <v>2</v>
      </c>
      <c r="BU5" s="24">
        <f>COUNTIF(Таблица1[[#This Row],[Ключ 1-2]],"1")+COUNTIF(Таблица1[[#This Row],[Ключ 1-5]],"1")+COUNTIF(Таблица1[[#This Row],[Ключ 1-8]],"1")+COUNTIF(Таблица1[[#This Row],[Ключ 1-11]],"1")+COUNTIF(Таблица1[[#This Row],[Ключ 1-14]],"1")+COUNTIF(Таблица1[[#This Row],[Ключ 1-17]],"1")+COUNTIF(Таблица1[[#This Row],[Ключ 1-20]],"1")+COUNTIF(Таблица1[[#This Row],[Ключ 1-23]],"1")+COUNTIF(Таблица1[[#This Row],[Ключ 1-26]],"1")</f>
        <v>1</v>
      </c>
      <c r="BV5" s="24">
        <f>COUNTIF(Таблица1[[#This Row],[Ключ 1-2]],"2")+COUNTIF(Таблица1[[#This Row],[Ключ 1-5]],"2")+COUNTIF(Таблица1[[#This Row],[Ключ 1-8]],"2")+COUNTIF(Таблица1[[#This Row],[Ключ 1-11]],"2")+COUNTIF(Таблица1[[#This Row],[Ключ 1-14]],"2")+COUNTIF(Таблица1[[#This Row],[Ключ 1-17]],"2")+COUNTIF(Таблица1[[#This Row],[Ключ 1-20]],"2")+COUNTIF(Таблица1[[#This Row],[Ключ 1-23]],"2")+COUNTIF(Таблица1[[#This Row],[Ключ 1-26]],"2")</f>
        <v>3</v>
      </c>
      <c r="BW5" s="24">
        <f>COUNTIF(Таблица1[[#This Row],[Ключ 1-2]],"3")+COUNTIF(Таблица1[[#This Row],[Ключ 1-5]],"3")+COUNTIF(Таблица1[[#This Row],[Ключ 1-8]],"3")+COUNTIF(Таблица1[[#This Row],[Ключ 1-11]],"3")+COUNTIF(Таблица1[[#This Row],[Ключ 1-14]],"3")+COUNTIF(Таблица1[[#This Row],[Ключ 1-17]],"3")+COUNTIF(Таблица1[[#This Row],[Ключ 1-20]],"3")+COUNTIF(Таблица1[[#This Row],[Ключ 1-23]],"3")+COUNTIF(Таблица1[[#This Row],[Ключ 1-26]],"3")</f>
        <v>5</v>
      </c>
      <c r="BX5" s="24">
        <f>COUNTIF(Таблица1[[#This Row],[Ключ 1-2]],"4")+COUNTIF(Таблица1[[#This Row],[Ключ 1-5]],"4")+COUNTIF(Таблица1[[#This Row],[Ключ 1-8]],"4")+COUNTIF(Таблица1[[#This Row],[Ключ 1-11]],"4")+COUNTIF(Таблица1[[#This Row],[Ключ 1-14]],"4")+COUNTIF(Таблица1[[#This Row],[Ключ 1-17]],"4")+COUNTIF(Таблица1[[#This Row],[Ключ 1-20]],"4")+COUNTIF(Таблица1[[#This Row],[Ключ 1-23]],"4")+COUNTIF(Таблица1[[#This Row],[Ключ 1-26]],"4")</f>
        <v>0</v>
      </c>
      <c r="BY5" s="6">
        <f>COUNTIF(Таблица1[[#This Row],[Ключ 1-3]],"1")+COUNTIF(Таблица1[[#This Row],[Ключ 1-6]],"1")+COUNTIF(Таблица1[[#This Row],[Ключ 1-9]],"1")+COUNTIF(Таблица1[[#This Row],[Ключ 1-12]],"1")+COUNTIF(Таблица1[[#This Row],[Ключ 1-15]],"1")+COUNTIF(Таблица1[[#This Row],[Ключ 1-18]],"1")+COUNTIF(Таблица1[[#This Row],[Ключ 1-21]],"1")+COUNTIF(Таблица1[[#This Row],[Ключ 1-24]],"1")+COUNTIF(Таблица1[[#This Row],[Ключ 1-27]],"1")</f>
        <v>1</v>
      </c>
      <c r="BZ5" s="6">
        <f>COUNTIF(Таблица1[[#This Row],[Ключ 1-3]],"2")+COUNTIF(Таблица1[[#This Row],[Ключ 1-6]],"2")+COUNTIF(Таблица1[[#This Row],[Ключ 1-9]],"2")+COUNTIF(Таблица1[[#This Row],[Ключ 1-12]],"2")+COUNTIF(Таблица1[[#This Row],[Ключ 1-15]],"2")+COUNTIF(Таблица1[[#This Row],[Ключ 1-18]],"2")+COUNTIF(Таблица1[[#This Row],[Ключ 1-21]],"2")+COUNTIF(Таблица1[[#This Row],[Ключ 1-24]],"2")+COUNTIF(Таблица1[[#This Row],[Ключ 1-27]],"2")</f>
        <v>0</v>
      </c>
      <c r="CA5" s="6">
        <f>COUNTIF(Таблица1[[#This Row],[Ключ 1-3]],"3")+COUNTIF(Таблица1[[#This Row],[Ключ 1-6]],"3")+COUNTIF(Таблица1[[#This Row],[Ключ 1-9]],"3")+COUNTIF(Таблица1[[#This Row],[Ключ 1-12]],"3")+COUNTIF(Таблица1[[#This Row],[Ключ 1-15]],"3")+COUNTIF(Таблица1[[#This Row],[Ключ 1-18]],"3")+COUNTIF(Таблица1[[#This Row],[Ключ 1-21]],"3")+COUNTIF(Таблица1[[#This Row],[Ключ 1-24]],"3")+COUNTIF(Таблица1[[#This Row],[Ключ 1-27]],"3")</f>
        <v>6</v>
      </c>
      <c r="CB5" s="6">
        <f>COUNTIF(Таблица1[[#This Row],[Ключ 1-3]],"4")+COUNTIF(Таблица1[[#This Row],[Ключ 1-6]],"4")+COUNTIF(Таблица1[[#This Row],[Ключ 1-9]],"4")+COUNTIF(Таблица1[[#This Row],[Ключ 1-12]],"4")+COUNTIF(Таблица1[[#This Row],[Ключ 1-15]],"4")+COUNTIF(Таблица1[[#This Row],[Ключ 1-18]],"4")+COUNTIF(Таблица1[[#This Row],[Ключ 1-21]],"4")+COUNTIF(Таблица1[[#This Row],[Ключ 1-24]],"4")+COUNTIF(Таблица1[[#This Row],[Ключ 1-27]],"4")</f>
        <v>2</v>
      </c>
      <c r="CC5" s="16" t="s">
        <v>85</v>
      </c>
      <c r="CD5" s="16" t="s">
        <v>137</v>
      </c>
      <c r="CE5" s="16" t="s">
        <v>117</v>
      </c>
      <c r="CF5" s="16" t="s">
        <v>87</v>
      </c>
      <c r="CG5" s="16" t="s">
        <v>169</v>
      </c>
      <c r="CH5" s="16" t="s">
        <v>139</v>
      </c>
      <c r="CI5" s="16" t="s">
        <v>118</v>
      </c>
      <c r="CJ5" s="16" t="s">
        <v>119</v>
      </c>
      <c r="CK5" s="16" t="s">
        <v>90</v>
      </c>
      <c r="CL5" s="16" t="s">
        <v>121</v>
      </c>
      <c r="CM5" s="16" t="s">
        <v>165</v>
      </c>
      <c r="CN5" s="16" t="s">
        <v>123</v>
      </c>
      <c r="CO5" s="16" t="s">
        <v>124</v>
      </c>
      <c r="CP5" s="16" t="s">
        <v>150</v>
      </c>
      <c r="CQ5" s="16" t="s">
        <v>125</v>
      </c>
      <c r="CR5" s="16" t="s">
        <v>92</v>
      </c>
      <c r="CS5" s="16" t="s">
        <v>126</v>
      </c>
      <c r="CT5" s="16" t="s">
        <v>94</v>
      </c>
      <c r="CU5" s="16" t="s">
        <v>95</v>
      </c>
      <c r="CV5" s="16" t="s">
        <v>151</v>
      </c>
      <c r="CW5" s="16" t="s">
        <v>143</v>
      </c>
      <c r="CX5" s="16" t="s">
        <v>128</v>
      </c>
      <c r="CY5" s="16" t="s">
        <v>185</v>
      </c>
      <c r="CZ5" s="16" t="s">
        <v>188</v>
      </c>
      <c r="DA5" s="16" t="s">
        <v>97</v>
      </c>
      <c r="DB5" s="16" t="s">
        <v>153</v>
      </c>
      <c r="DC5" s="16" t="s">
        <v>154</v>
      </c>
      <c r="DD5" s="17" t="str">
        <f t="shared" si="27"/>
        <v>2</v>
      </c>
      <c r="DE5" s="18" t="str">
        <f t="shared" si="28"/>
        <v>3</v>
      </c>
      <c r="DF5" s="18" t="str">
        <f t="shared" si="29"/>
        <v>3</v>
      </c>
      <c r="DG5" s="18" t="str">
        <f t="shared" si="30"/>
        <v>1</v>
      </c>
      <c r="DH5" s="18" t="str">
        <f t="shared" si="31"/>
        <v>2</v>
      </c>
      <c r="DI5" s="18" t="str">
        <f t="shared" si="32"/>
        <v>3</v>
      </c>
      <c r="DJ5" s="18" t="str">
        <f t="shared" si="33"/>
        <v>2</v>
      </c>
      <c r="DK5" s="18" t="str">
        <f t="shared" si="34"/>
        <v>3</v>
      </c>
      <c r="DL5" s="18" t="str">
        <f t="shared" si="35"/>
        <v>3</v>
      </c>
      <c r="DM5" s="18" t="str">
        <f t="shared" si="36"/>
        <v>3</v>
      </c>
      <c r="DN5" s="18" t="str">
        <f t="shared" si="37"/>
        <v>3</v>
      </c>
      <c r="DO5" s="18" t="str">
        <f t="shared" si="38"/>
        <v>3</v>
      </c>
      <c r="DP5" s="18" t="str">
        <f t="shared" si="39"/>
        <v>1</v>
      </c>
      <c r="DQ5" s="18" t="str">
        <f t="shared" si="40"/>
        <v>1</v>
      </c>
      <c r="DR5" s="18" t="str">
        <f t="shared" si="41"/>
        <v>3</v>
      </c>
      <c r="DS5" s="18" t="str">
        <f t="shared" si="42"/>
        <v>1</v>
      </c>
      <c r="DT5" s="18" t="str">
        <f t="shared" si="43"/>
        <v>4</v>
      </c>
      <c r="DU5" s="18" t="str">
        <f t="shared" si="44"/>
        <v>4</v>
      </c>
      <c r="DV5" s="18" t="str">
        <f t="shared" si="45"/>
        <v>4</v>
      </c>
      <c r="DW5" s="18" t="str">
        <f t="shared" si="46"/>
        <v>2</v>
      </c>
      <c r="DX5" s="18" t="str">
        <f t="shared" si="47"/>
        <v>3</v>
      </c>
      <c r="DY5" s="18" t="str">
        <f t="shared" si="48"/>
        <v>3</v>
      </c>
      <c r="DZ5" s="18" t="str">
        <f t="shared" si="49"/>
        <v>4</v>
      </c>
      <c r="EA5" s="18" t="str">
        <f t="shared" si="50"/>
        <v>4</v>
      </c>
      <c r="EB5" s="18" t="str">
        <f t="shared" si="51"/>
        <v>3</v>
      </c>
      <c r="EC5" s="18" t="str">
        <f t="shared" si="52"/>
        <v>4</v>
      </c>
      <c r="ED5" s="18" t="str">
        <f t="shared" si="53"/>
        <v>3</v>
      </c>
      <c r="EE5" s="20">
        <f>COUNTIF(Таблица1[[#This Row],[Ключ 2-1]:[Ключ 2-27]],"1")</f>
        <v>4</v>
      </c>
      <c r="EF5" s="20">
        <f>COUNTIF(Таблица1[[#This Row],[Ключ 2-1]:[Ключ 2-27]],"2")</f>
        <v>4</v>
      </c>
      <c r="EG5" s="20">
        <f>COUNTIF(Таблица1[[#This Row],[Ключ 2-1]:[Ключ 2-27]],"3")</f>
        <v>13</v>
      </c>
      <c r="EH5" s="20">
        <f>COUNTIF(Таблица1[[#This Row],[Ключ 2-1]:[Ключ 2-27]],"4")</f>
        <v>6</v>
      </c>
      <c r="EI5" s="22">
        <f>COUNTIF(Таблица1[[#This Row],[Ключ 2-1]],"1")+COUNTIF(Таблица1[[#This Row],[Ключ 2-4]],"1")+COUNTIF(Таблица1[[#This Row],[Ключ 2-7]],"1")+COUNTIF(Таблица1[[#This Row],[Ключ 2-10]],"1")+COUNTIF(Таблица1[[#This Row],[Ключ 2-13]],"1")+COUNTIF(Таблица1[[#This Row],[Ключ 2-16]],"1")+COUNTIF(Таблица1[[#This Row],[Ключ 2-19]],"1")+COUNTIF(Таблица1[[#This Row],[Ключ 2-22]],"1")+COUNTIF(Таблица1[[#This Row],[Ключ 2-25]],"1")</f>
        <v>3</v>
      </c>
      <c r="EJ5" s="22">
        <f>COUNTIF(Таблица1[[#This Row],[Ключ 2-1]],"2")+COUNTIF(Таблица1[[#This Row],[Ключ 2-4]],"2")+COUNTIF(Таблица1[[#This Row],[Ключ 2-7]],"2")+COUNTIF(Таблица1[[#This Row],[Ключ 2-10]],"2")+COUNTIF(Таблица1[[#This Row],[Ключ 2-13]],"2")+COUNTIF(Таблица1[[#This Row],[Ключ 2-16]],"2")+COUNTIF(Таблица1[[#This Row],[Ключ 2-19]],"2")+COUNTIF(Таблица1[[#This Row],[Ключ 2-22]],"2")+COUNTIF(Таблица1[[#This Row],[Ключ 2-25]],"2")</f>
        <v>2</v>
      </c>
      <c r="EK5" s="22">
        <f>COUNTIF(Таблица1[[#This Row],[Ключ 2-1]],"3")+COUNTIF(Таблица1[[#This Row],[Ключ 2-4]],"3")+COUNTIF(Таблица1[[#This Row],[Ключ 2-7]],"3")+COUNTIF(Таблица1[[#This Row],[Ключ 2-10]],"3")+COUNTIF(Таблица1[[#This Row],[Ключ 2-13]],"3")+COUNTIF(Таблица1[[#This Row],[Ключ 2-16]],"3")+COUNTIF(Таблица1[[#This Row],[Ключ 2-19]],"3")+COUNTIF(Таблица1[[#This Row],[Ключ 2-22]],"3")+COUNTIF(Таблица1[[#This Row],[Ключ 2-25]],"3")</f>
        <v>3</v>
      </c>
      <c r="EL5" s="22">
        <f>COUNTIF(Таблица1[[#This Row],[Ключ 2-1]],"4")+COUNTIF(Таблица1[[#This Row],[Ключ 2-4]],"4")+COUNTIF(Таблица1[[#This Row],[Ключ 2-7]],"4")+COUNTIF(Таблица1[[#This Row],[Ключ 2-10]],"4")+COUNTIF(Таблица1[[#This Row],[Ключ 2-13]],"4")+COUNTIF(Таблица1[[#This Row],[Ключ 2-16]],"4")+COUNTIF(Таблица1[[#This Row],[Ключ 2-19]],"4")+COUNTIF(Таблица1[[#This Row],[Ключ 2-22]],"4")+COUNTIF(Таблица1[[#This Row],[Ключ 2-25]],"4")</f>
        <v>1</v>
      </c>
      <c r="EM5" s="6">
        <f>COUNTIF(Таблица1[[#This Row],[Ключ 2-2]],"1")+COUNTIF(Таблица1[[#This Row],[Ключ 2-5]],"1")+COUNTIF(Таблица1[[#This Row],[Ключ 2-8]],"1")+COUNTIF(Таблица1[[#This Row],[Ключ 2-11]],"1")+COUNTIF(Таблица1[[#This Row],[Ключ 2-14]],"1")+COUNTIF(Таблица1[[#This Row],[Ключ 2-17]],"1")+COUNTIF(Таблица1[[#This Row],[Ключ 2-20]],"1")+COUNTIF(Таблица1[[#This Row],[Ключ 2-23]],"1")+COUNTIF(Таблица1[[#This Row],[Ключ 2-26]],"1")</f>
        <v>1</v>
      </c>
      <c r="EN5" s="6">
        <f>COUNTIF(Таблица1[[#This Row],[Ключ 2-2]],"2")+COUNTIF(Таблица1[[#This Row],[Ключ 2-5]],"2")+COUNTIF(Таблица1[[#This Row],[Ключ 2-8]],"2")+COUNTIF(Таблица1[[#This Row],[Ключ 2-11]],"2")+COUNTIF(Таблица1[[#This Row],[Ключ 2-14]],"2")+COUNTIF(Таблица1[[#This Row],[Ключ 2-17]],"2")+COUNTIF(Таблица1[[#This Row],[Ключ 2-20]],"2")+COUNTIF(Таблица1[[#This Row],[Ключ 2-23]],"2")+COUNTIF(Таблица1[[#This Row],[Ключ 2-26]],"2")</f>
        <v>2</v>
      </c>
      <c r="EO5" s="6">
        <f>COUNTIF(Таблица1[[#This Row],[Ключ 2-2]],"3")+COUNTIF(Таблица1[[#This Row],[Ключ 2-5]],"3")+COUNTIF(Таблица1[[#This Row],[Ключ 2-8]],"3")+COUNTIF(Таблица1[[#This Row],[Ключ 2-11]],"3")+COUNTIF(Таблица1[[#This Row],[Ключ 2-14]],"3")+COUNTIF(Таблица1[[#This Row],[Ключ 2-17]],"3")+COUNTIF(Таблица1[[#This Row],[Ключ 2-20]],"3")+COUNTIF(Таблица1[[#This Row],[Ключ 2-23]],"3")+COUNTIF(Таблица1[[#This Row],[Ключ 2-26]],"3")</f>
        <v>3</v>
      </c>
      <c r="EP5" s="6">
        <f>COUNTIF(Таблица1[[#This Row],[Ключ 2-2]],"4")+COUNTIF(Таблица1[[#This Row],[Ключ 2-5]],"4")+COUNTIF(Таблица1[[#This Row],[Ключ 2-8]],"4")+COUNTIF(Таблица1[[#This Row],[Ключ 2-11]],"4")+COUNTIF(Таблица1[[#This Row],[Ключ 2-14]],"4")+COUNTIF(Таблица1[[#This Row],[Ключ 2-17]],"4")+COUNTIF(Таблица1[[#This Row],[Ключ 2-20]],"4")+COUNTIF(Таблица1[[#This Row],[Ключ 2-23]],"4")+COUNTIF(Таблица1[[#This Row],[Ключ 2-26]],"4")</f>
        <v>3</v>
      </c>
      <c r="EQ5" s="22">
        <f>COUNTIF(Таблица1[[#This Row],[Ключ 2-3]],"1")+COUNTIF(Таблица1[[#This Row],[Ключ 2-6]],"1")+COUNTIF(Таблица1[[#This Row],[Ключ 2-9]],"1")+COUNTIF(Таблица1[[#This Row],[Ключ 2-12]],"1")+COUNTIF(Таблица1[[#This Row],[Ключ 2-15]],"1")+COUNTIF(Таблица1[[#This Row],[Ключ 2-18]],"1")+COUNTIF(Таблица1[[#This Row],[Ключ 2-21]],"1")+COUNTIF(Таблица1[[#This Row],[Ключ 2-24]],"1")+COUNTIF(Таблица1[[#This Row],[Ключ 2-27]],"1")</f>
        <v>0</v>
      </c>
      <c r="ER5" s="22">
        <f>COUNTIF(Таблица1[[#This Row],[Ключ 2-3]],"2")+COUNTIF(Таблица1[[#This Row],[Ключ 2-6]],"2")+COUNTIF(Таблица1[[#This Row],[Ключ 2-9]],"2")+COUNTIF(Таблица1[[#This Row],[Ключ 2-12]],"2")+COUNTIF(Таблица1[[#This Row],[Ключ 2-15]],"2")+COUNTIF(Таблица1[[#This Row],[Ключ 2-18]],"2")+COUNTIF(Таблица1[[#This Row],[Ключ 2-21]],"2")+COUNTIF(Таблица1[[#This Row],[Ключ 2-24]],"2")+COUNTIF(Таблица1[[#This Row],[Ключ 2-27]],"2")</f>
        <v>0</v>
      </c>
      <c r="ES5" s="22">
        <f>COUNTIF(Таблица1[[#This Row],[Ключ 2-3]],"3")+COUNTIF(Таблица1[[#This Row],[Ключ 2-6]],"3")+COUNTIF(Таблица1[[#This Row],[Ключ 2-9]],"3")+COUNTIF(Таблица1[[#This Row],[Ключ 2-12]],"3")+COUNTIF(Таблица1[[#This Row],[Ключ 2-15]],"3")+COUNTIF(Таблица1[[#This Row],[Ключ 2-18]],"3")+COUNTIF(Таблица1[[#This Row],[Ключ 2-21]],"3")+COUNTIF(Таблица1[[#This Row],[Ключ 2-24]],"3")+COUNTIF(Таблица1[[#This Row],[Ключ 2-27]],"3")</f>
        <v>7</v>
      </c>
      <c r="ET5" s="22">
        <f>COUNTIF(Таблица1[[#This Row],[Ключ 2-3]],"4")+COUNTIF(Таблица1[[#This Row],[Ключ 2-6]],"4")+COUNTIF(Таблица1[[#This Row],[Ключ 2-9]],"4")+COUNTIF(Таблица1[[#This Row],[Ключ 2-12]],"4")+COUNTIF(Таблица1[[#This Row],[Ключ 2-15]],"4")+COUNTIF(Таблица1[[#This Row],[Ключ 2-18]],"4")+COUNTIF(Таблица1[[#This Row],[Ключ 2-21]],"4")+COUNTIF(Таблица1[[#This Row],[Ключ 2-24]],"4")+COUNTIF(Таблица1[[#This Row],[Ключ 2-27]],"4")</f>
        <v>2</v>
      </c>
      <c r="EU5" s="16" t="s">
        <v>98</v>
      </c>
      <c r="EV5" s="16" t="s">
        <v>99</v>
      </c>
      <c r="EW5" s="16" t="s">
        <v>155</v>
      </c>
      <c r="EX5"/>
      <c r="EY5"/>
      <c r="EZ5" s="16" t="s">
        <v>60</v>
      </c>
      <c r="FA5"/>
      <c r="FB5"/>
      <c r="FC5"/>
      <c r="FD5"/>
      <c r="FE5" s="16" t="s">
        <v>181</v>
      </c>
    </row>
    <row r="6" spans="1:161" x14ac:dyDescent="0.25">
      <c r="A6" s="12">
        <v>69440325</v>
      </c>
      <c r="B6" s="12" t="s">
        <v>261</v>
      </c>
      <c r="C6" s="12" t="s">
        <v>262</v>
      </c>
      <c r="D6" s="12" t="s">
        <v>65</v>
      </c>
      <c r="E6" s="12" t="s">
        <v>65</v>
      </c>
      <c r="F6" s="28">
        <v>4</v>
      </c>
      <c r="G6" s="12" t="s">
        <v>263</v>
      </c>
      <c r="H6" s="12" t="s">
        <v>264</v>
      </c>
      <c r="J6" s="13" t="s">
        <v>192</v>
      </c>
      <c r="K6" s="12" t="s">
        <v>102</v>
      </c>
      <c r="L6" s="12" t="s">
        <v>67</v>
      </c>
      <c r="M6" s="12" t="s">
        <v>104</v>
      </c>
      <c r="N6" s="12" t="s">
        <v>68</v>
      </c>
      <c r="O6" s="12" t="s">
        <v>130</v>
      </c>
      <c r="P6" s="12" t="s">
        <v>70</v>
      </c>
      <c r="Q6" s="12" t="s">
        <v>71</v>
      </c>
      <c r="R6" s="12" t="s">
        <v>106</v>
      </c>
      <c r="S6" s="12" t="s">
        <v>72</v>
      </c>
      <c r="T6" s="12" t="s">
        <v>162</v>
      </c>
      <c r="U6" s="12" t="s">
        <v>73</v>
      </c>
      <c r="V6" s="12" t="s">
        <v>134</v>
      </c>
      <c r="W6" s="12" t="s">
        <v>146</v>
      </c>
      <c r="X6" s="12" t="s">
        <v>108</v>
      </c>
      <c r="Y6" s="12" t="s">
        <v>157</v>
      </c>
      <c r="Z6" s="12" t="s">
        <v>109</v>
      </c>
      <c r="AA6" s="12" t="s">
        <v>78</v>
      </c>
      <c r="AB6" s="12" t="s">
        <v>110</v>
      </c>
      <c r="AC6" s="12" t="s">
        <v>79</v>
      </c>
      <c r="AD6" s="12" t="s">
        <v>80</v>
      </c>
      <c r="AE6" s="12" t="s">
        <v>163</v>
      </c>
      <c r="AF6" s="12" t="s">
        <v>113</v>
      </c>
      <c r="AG6" s="12" t="s">
        <v>175</v>
      </c>
      <c r="AH6" s="12" t="s">
        <v>114</v>
      </c>
      <c r="AI6" s="12" t="s">
        <v>158</v>
      </c>
      <c r="AJ6" s="12" t="s">
        <v>255</v>
      </c>
      <c r="AK6" s="12" t="s">
        <v>84</v>
      </c>
      <c r="AL6" s="6" t="str">
        <f t="shared" si="0"/>
        <v>2</v>
      </c>
      <c r="AM6" s="7" t="str">
        <f t="shared" si="1"/>
        <v>4</v>
      </c>
      <c r="AN6" s="6" t="str">
        <f t="shared" si="2"/>
        <v>3</v>
      </c>
      <c r="AO6" s="6" t="str">
        <f t="shared" si="3"/>
        <v>1</v>
      </c>
      <c r="AP6" s="6" t="str">
        <f t="shared" si="4"/>
        <v>4</v>
      </c>
      <c r="AQ6" s="6" t="str">
        <f t="shared" si="5"/>
        <v>4</v>
      </c>
      <c r="AR6" s="6" t="str">
        <f t="shared" si="6"/>
        <v>4</v>
      </c>
      <c r="AS6" s="6" t="str">
        <f t="shared" si="7"/>
        <v>2</v>
      </c>
      <c r="AT6" s="6" t="str">
        <f t="shared" si="8"/>
        <v>4</v>
      </c>
      <c r="AU6" s="6" t="str">
        <f t="shared" si="9"/>
        <v>4</v>
      </c>
      <c r="AV6" s="6" t="str">
        <f t="shared" si="10"/>
        <v>4</v>
      </c>
      <c r="AW6" s="6" t="str">
        <f t="shared" si="11"/>
        <v>3</v>
      </c>
      <c r="AX6" s="6" t="str">
        <f t="shared" si="12"/>
        <v>1</v>
      </c>
      <c r="AY6" s="6" t="str">
        <f t="shared" si="13"/>
        <v>4</v>
      </c>
      <c r="AZ6" s="6" t="str">
        <f t="shared" si="14"/>
        <v>3</v>
      </c>
      <c r="BA6" s="6" t="str">
        <f t="shared" si="15"/>
        <v>4</v>
      </c>
      <c r="BB6" s="6" t="str">
        <f t="shared" si="16"/>
        <v>4</v>
      </c>
      <c r="BC6" s="6" t="str">
        <f t="shared" si="17"/>
        <v>1</v>
      </c>
      <c r="BD6" s="6" t="str">
        <f t="shared" si="18"/>
        <v>4</v>
      </c>
      <c r="BE6" s="6" t="str">
        <f t="shared" si="19"/>
        <v>1</v>
      </c>
      <c r="BF6" s="6" t="str">
        <f t="shared" si="20"/>
        <v>3</v>
      </c>
      <c r="BG6" s="6" t="str">
        <f t="shared" si="21"/>
        <v>3</v>
      </c>
      <c r="BH6" s="6" t="str">
        <f t="shared" si="22"/>
        <v>1</v>
      </c>
      <c r="BI6" s="6" t="str">
        <f t="shared" si="23"/>
        <v>4</v>
      </c>
      <c r="BJ6" s="6" t="str">
        <f t="shared" si="24"/>
        <v>2</v>
      </c>
      <c r="BK6" s="6" t="str">
        <f t="shared" si="25"/>
        <v>2</v>
      </c>
      <c r="BL6" s="6" t="str">
        <f t="shared" si="26"/>
        <v>2</v>
      </c>
      <c r="BM6" s="8">
        <f>COUNTIF(Таблица1[[#This Row],[Ключ 1-1]:[Ключ 1-27]],"1")</f>
        <v>5</v>
      </c>
      <c r="BN6" s="8">
        <f>COUNTIF(Таблица1[[#This Row],[Ключ 1-1]:[Ключ 1-27]],"2")</f>
        <v>5</v>
      </c>
      <c r="BO6" s="8">
        <f>COUNTIF(Таблица1[[#This Row],[Ключ 1-1]:[Ключ 1-27]],"3")</f>
        <v>5</v>
      </c>
      <c r="BP6" s="8">
        <f>COUNTIF(Таблица1[[#This Row],[Ключ 1-1]:[Ключ 1-27]],"4")</f>
        <v>12</v>
      </c>
      <c r="BQ6" s="6">
        <f>COUNTIF(Таблица1[[#This Row],[Ключ 1-1]],"1")+COUNTIF(Таблица1[[#This Row],[Ключ 1-4]],"1")+COUNTIF(Таблица1[[#This Row],[Ключ 1-7]],"1")+COUNTIF(Таблица1[[#This Row],[Ключ 1-10]],"1")+COUNTIF(Таблица1[[#This Row],[Ключ 1-13]],"1")+COUNTIF(Таблица1[[#This Row],[Ключ 1-16]],"1")+COUNTIF(Таблица1[[#This Row],[Ключ 1-19]],"1")+COUNTIF(Таблица1[[#This Row],[Ключ 1-22]],"1")+COUNTIF(Таблица1[[#This Row],[Ключ 1-25]],"1")</f>
        <v>2</v>
      </c>
      <c r="BR6" s="6">
        <f>COUNTIF(Таблица1[[#This Row],[Ключ 1-1]],"2")+COUNTIF(Таблица1[[#This Row],[Ключ 1-4]],"2")+COUNTIF(Таблица1[[#This Row],[Ключ 1-7]],"2")+COUNTIF(Таблица1[[#This Row],[Ключ 1-10]],"2")+COUNTIF(Таблица1[[#This Row],[Ключ 1-13]],"2")+COUNTIF(Таблица1[[#This Row],[Ключ 1-16]],"2")+COUNTIF(Таблица1[[#This Row],[Ключ 1-19]],"2")+COUNTIF(Таблица1[[#This Row],[Ключ 1-22]],"2")+COUNTIF(Таблица1[[#This Row],[Ключ 1-25]],"2")</f>
        <v>2</v>
      </c>
      <c r="BS6" s="6">
        <f>COUNTIF(Таблица1[[#This Row],[Ключ 1-1]],"3")+COUNTIF(Таблица1[[#This Row],[Ключ 1-4]],"3")+COUNTIF(Таблица1[[#This Row],[Ключ 1-7]],"3")+COUNTIF(Таблица1[[#This Row],[Ключ 1-10]],"3")+COUNTIF(Таблица1[[#This Row],[Ключ 1-13]],"3")+COUNTIF(Таблица1[[#This Row],[Ключ 1-16]],"3")+COUNTIF(Таблица1[[#This Row],[Ключ 1-19]],"3")+COUNTIF(Таблица1[[#This Row],[Ключ 1-22]],"3")+COUNTIF(Таблица1[[#This Row],[Ключ 1-25]],"3")</f>
        <v>1</v>
      </c>
      <c r="BT6" s="6">
        <f>COUNTIF(Таблица1[[#This Row],[Ключ 1-1]],"4")+COUNTIF(Таблица1[[#This Row],[Ключ 1-4]],"4")+COUNTIF(Таблица1[[#This Row],[Ключ 1-7]],"4")+COUNTIF(Таблица1[[#This Row],[Ключ 1-10]],"4")+COUNTIF(Таблица1[[#This Row],[Ключ 1-13]],"4")+COUNTIF(Таблица1[[#This Row],[Ключ 1-16]],"4")+COUNTIF(Таблица1[[#This Row],[Ключ 1-19]],"4")+COUNTIF(Таблица1[[#This Row],[Ключ 1-22]],"4")+COUNTIF(Таблица1[[#This Row],[Ключ 1-25]],"4")</f>
        <v>4</v>
      </c>
      <c r="BU6" s="24">
        <f>COUNTIF(Таблица1[[#This Row],[Ключ 1-2]],"1")+COUNTIF(Таблица1[[#This Row],[Ключ 1-5]],"1")+COUNTIF(Таблица1[[#This Row],[Ключ 1-8]],"1")+COUNTIF(Таблица1[[#This Row],[Ключ 1-11]],"1")+COUNTIF(Таблица1[[#This Row],[Ключ 1-14]],"1")+COUNTIF(Таблица1[[#This Row],[Ключ 1-17]],"1")+COUNTIF(Таблица1[[#This Row],[Ключ 1-20]],"1")+COUNTIF(Таблица1[[#This Row],[Ключ 1-23]],"1")+COUNTIF(Таблица1[[#This Row],[Ключ 1-26]],"1")</f>
        <v>2</v>
      </c>
      <c r="BV6" s="24">
        <f>COUNTIF(Таблица1[[#This Row],[Ключ 1-2]],"2")+COUNTIF(Таблица1[[#This Row],[Ключ 1-5]],"2")+COUNTIF(Таблица1[[#This Row],[Ключ 1-8]],"2")+COUNTIF(Таблица1[[#This Row],[Ключ 1-11]],"2")+COUNTIF(Таблица1[[#This Row],[Ключ 1-14]],"2")+COUNTIF(Таблица1[[#This Row],[Ключ 1-17]],"2")+COUNTIF(Таблица1[[#This Row],[Ключ 1-20]],"2")+COUNTIF(Таблица1[[#This Row],[Ключ 1-23]],"2")+COUNTIF(Таблица1[[#This Row],[Ключ 1-26]],"2")</f>
        <v>2</v>
      </c>
      <c r="BW6" s="24">
        <f>COUNTIF(Таблица1[[#This Row],[Ключ 1-2]],"3")+COUNTIF(Таблица1[[#This Row],[Ключ 1-5]],"3")+COUNTIF(Таблица1[[#This Row],[Ключ 1-8]],"3")+COUNTIF(Таблица1[[#This Row],[Ключ 1-11]],"3")+COUNTIF(Таблица1[[#This Row],[Ключ 1-14]],"3")+COUNTIF(Таблица1[[#This Row],[Ключ 1-17]],"3")+COUNTIF(Таблица1[[#This Row],[Ключ 1-20]],"3")+COUNTIF(Таблица1[[#This Row],[Ключ 1-23]],"3")+COUNTIF(Таблица1[[#This Row],[Ключ 1-26]],"3")</f>
        <v>0</v>
      </c>
      <c r="BX6" s="24">
        <f>COUNTIF(Таблица1[[#This Row],[Ключ 1-2]],"4")+COUNTIF(Таблица1[[#This Row],[Ключ 1-5]],"4")+COUNTIF(Таблица1[[#This Row],[Ключ 1-8]],"4")+COUNTIF(Таблица1[[#This Row],[Ключ 1-11]],"4")+COUNTIF(Таблица1[[#This Row],[Ключ 1-14]],"4")+COUNTIF(Таблица1[[#This Row],[Ключ 1-17]],"4")+COUNTIF(Таблица1[[#This Row],[Ключ 1-20]],"4")+COUNTIF(Таблица1[[#This Row],[Ключ 1-23]],"4")+COUNTIF(Таблица1[[#This Row],[Ключ 1-26]],"4")</f>
        <v>5</v>
      </c>
      <c r="BY6" s="6">
        <f>COUNTIF(Таблица1[[#This Row],[Ключ 1-3]],"1")+COUNTIF(Таблица1[[#This Row],[Ключ 1-6]],"1")+COUNTIF(Таблица1[[#This Row],[Ключ 1-9]],"1")+COUNTIF(Таблица1[[#This Row],[Ключ 1-12]],"1")+COUNTIF(Таблица1[[#This Row],[Ключ 1-15]],"1")+COUNTIF(Таблица1[[#This Row],[Ключ 1-18]],"1")+COUNTIF(Таблица1[[#This Row],[Ключ 1-21]],"1")+COUNTIF(Таблица1[[#This Row],[Ключ 1-24]],"1")+COUNTIF(Таблица1[[#This Row],[Ключ 1-27]],"1")</f>
        <v>1</v>
      </c>
      <c r="BZ6" s="6">
        <f>COUNTIF(Таблица1[[#This Row],[Ключ 1-3]],"2")+COUNTIF(Таблица1[[#This Row],[Ключ 1-6]],"2")+COUNTIF(Таблица1[[#This Row],[Ключ 1-9]],"2")+COUNTIF(Таблица1[[#This Row],[Ключ 1-12]],"2")+COUNTIF(Таблица1[[#This Row],[Ключ 1-15]],"2")+COUNTIF(Таблица1[[#This Row],[Ключ 1-18]],"2")+COUNTIF(Таблица1[[#This Row],[Ключ 1-21]],"2")+COUNTIF(Таблица1[[#This Row],[Ключ 1-24]],"2")+COUNTIF(Таблица1[[#This Row],[Ключ 1-27]],"2")</f>
        <v>1</v>
      </c>
      <c r="CA6" s="6">
        <f>COUNTIF(Таблица1[[#This Row],[Ключ 1-3]],"3")+COUNTIF(Таблица1[[#This Row],[Ключ 1-6]],"3")+COUNTIF(Таблица1[[#This Row],[Ключ 1-9]],"3")+COUNTIF(Таблица1[[#This Row],[Ключ 1-12]],"3")+COUNTIF(Таблица1[[#This Row],[Ключ 1-15]],"3")+COUNTIF(Таблица1[[#This Row],[Ключ 1-18]],"3")+COUNTIF(Таблица1[[#This Row],[Ключ 1-21]],"3")+COUNTIF(Таблица1[[#This Row],[Ключ 1-24]],"3")+COUNTIF(Таблица1[[#This Row],[Ключ 1-27]],"3")</f>
        <v>4</v>
      </c>
      <c r="CB6" s="6">
        <f>COUNTIF(Таблица1[[#This Row],[Ключ 1-3]],"4")+COUNTIF(Таблица1[[#This Row],[Ключ 1-6]],"4")+COUNTIF(Таблица1[[#This Row],[Ключ 1-9]],"4")+COUNTIF(Таблица1[[#This Row],[Ключ 1-12]],"4")+COUNTIF(Таблица1[[#This Row],[Ключ 1-15]],"4")+COUNTIF(Таблица1[[#This Row],[Ключ 1-18]],"4")+COUNTIF(Таблица1[[#This Row],[Ключ 1-21]],"4")+COUNTIF(Таблица1[[#This Row],[Ключ 1-24]],"4")+COUNTIF(Таблица1[[#This Row],[Ключ 1-27]],"4")</f>
        <v>3</v>
      </c>
      <c r="CC6" s="16" t="s">
        <v>85</v>
      </c>
      <c r="CD6" s="16" t="s">
        <v>86</v>
      </c>
      <c r="CE6" s="16" t="s">
        <v>117</v>
      </c>
      <c r="CF6" s="16" t="s">
        <v>87</v>
      </c>
      <c r="CG6" s="16" t="s">
        <v>169</v>
      </c>
      <c r="CH6" s="16" t="s">
        <v>139</v>
      </c>
      <c r="CI6" s="16" t="s">
        <v>89</v>
      </c>
      <c r="CJ6" s="16" t="s">
        <v>148</v>
      </c>
      <c r="CK6" s="16" t="s">
        <v>90</v>
      </c>
      <c r="CL6" s="16" t="s">
        <v>121</v>
      </c>
      <c r="CM6" s="16" t="s">
        <v>122</v>
      </c>
      <c r="CN6" s="16" t="s">
        <v>123</v>
      </c>
      <c r="CO6" s="16" t="s">
        <v>124</v>
      </c>
      <c r="CP6" s="16" t="s">
        <v>150</v>
      </c>
      <c r="CQ6" s="16" t="s">
        <v>125</v>
      </c>
      <c r="CR6" s="16" t="s">
        <v>92</v>
      </c>
      <c r="CS6" s="16" t="s">
        <v>126</v>
      </c>
      <c r="CT6" s="16" t="s">
        <v>94</v>
      </c>
      <c r="CU6" s="16" t="s">
        <v>95</v>
      </c>
      <c r="CV6" s="16" t="s">
        <v>96</v>
      </c>
      <c r="CW6" s="16" t="s">
        <v>143</v>
      </c>
      <c r="CX6" s="16" t="s">
        <v>128</v>
      </c>
      <c r="CY6" s="16" t="s">
        <v>161</v>
      </c>
      <c r="CZ6" s="16" t="s">
        <v>144</v>
      </c>
      <c r="DA6" s="16" t="s">
        <v>152</v>
      </c>
      <c r="DB6" s="16" t="s">
        <v>153</v>
      </c>
      <c r="DC6" s="16" t="s">
        <v>154</v>
      </c>
      <c r="DD6" s="17" t="str">
        <f t="shared" si="27"/>
        <v>2</v>
      </c>
      <c r="DE6" s="18" t="str">
        <f t="shared" si="28"/>
        <v>4</v>
      </c>
      <c r="DF6" s="18" t="str">
        <f t="shared" si="29"/>
        <v>3</v>
      </c>
      <c r="DG6" s="18" t="str">
        <f t="shared" si="30"/>
        <v>1</v>
      </c>
      <c r="DH6" s="18" t="str">
        <f t="shared" si="31"/>
        <v>2</v>
      </c>
      <c r="DI6" s="18" t="str">
        <f t="shared" si="32"/>
        <v>3</v>
      </c>
      <c r="DJ6" s="18" t="str">
        <f t="shared" si="33"/>
        <v>4</v>
      </c>
      <c r="DK6" s="18" t="str">
        <f t="shared" si="34"/>
        <v>2</v>
      </c>
      <c r="DL6" s="18" t="str">
        <f t="shared" si="35"/>
        <v>3</v>
      </c>
      <c r="DM6" s="18" t="str">
        <f t="shared" si="36"/>
        <v>3</v>
      </c>
      <c r="DN6" s="18" t="str">
        <f t="shared" si="37"/>
        <v>2</v>
      </c>
      <c r="DO6" s="18" t="str">
        <f t="shared" si="38"/>
        <v>3</v>
      </c>
      <c r="DP6" s="18" t="str">
        <f t="shared" si="39"/>
        <v>1</v>
      </c>
      <c r="DQ6" s="18" t="str">
        <f t="shared" si="40"/>
        <v>1</v>
      </c>
      <c r="DR6" s="18" t="str">
        <f t="shared" si="41"/>
        <v>3</v>
      </c>
      <c r="DS6" s="18" t="str">
        <f t="shared" si="42"/>
        <v>1</v>
      </c>
      <c r="DT6" s="18" t="str">
        <f t="shared" si="43"/>
        <v>4</v>
      </c>
      <c r="DU6" s="18" t="str">
        <f t="shared" si="44"/>
        <v>4</v>
      </c>
      <c r="DV6" s="18" t="str">
        <f t="shared" si="45"/>
        <v>4</v>
      </c>
      <c r="DW6" s="18" t="str">
        <f t="shared" si="46"/>
        <v>4</v>
      </c>
      <c r="DX6" s="18" t="str">
        <f t="shared" si="47"/>
        <v>3</v>
      </c>
      <c r="DY6" s="18" t="str">
        <f t="shared" si="48"/>
        <v>3</v>
      </c>
      <c r="DZ6" s="18" t="str">
        <f t="shared" si="49"/>
        <v>3</v>
      </c>
      <c r="EA6" s="18" t="str">
        <f t="shared" si="50"/>
        <v>3</v>
      </c>
      <c r="EB6" s="18" t="str">
        <f t="shared" si="51"/>
        <v>2</v>
      </c>
      <c r="EC6" s="18" t="str">
        <f t="shared" si="52"/>
        <v>4</v>
      </c>
      <c r="ED6" s="18" t="str">
        <f t="shared" si="53"/>
        <v>3</v>
      </c>
      <c r="EE6" s="20">
        <f>COUNTIF(Таблица1[[#This Row],[Ключ 2-1]:[Ключ 2-27]],"1")</f>
        <v>4</v>
      </c>
      <c r="EF6" s="20">
        <f>COUNTIF(Таблица1[[#This Row],[Ключ 2-1]:[Ключ 2-27]],"2")</f>
        <v>5</v>
      </c>
      <c r="EG6" s="20">
        <f>COUNTIF(Таблица1[[#This Row],[Ключ 2-1]:[Ключ 2-27]],"3")</f>
        <v>11</v>
      </c>
      <c r="EH6" s="20">
        <f>COUNTIF(Таблица1[[#This Row],[Ключ 2-1]:[Ключ 2-27]],"4")</f>
        <v>7</v>
      </c>
      <c r="EI6" s="22">
        <f>COUNTIF(Таблица1[[#This Row],[Ключ 2-1]],"1")+COUNTIF(Таблица1[[#This Row],[Ключ 2-4]],"1")+COUNTIF(Таблица1[[#This Row],[Ключ 2-7]],"1")+COUNTIF(Таблица1[[#This Row],[Ключ 2-10]],"1")+COUNTIF(Таблица1[[#This Row],[Ключ 2-13]],"1")+COUNTIF(Таблица1[[#This Row],[Ключ 2-16]],"1")+COUNTIF(Таблица1[[#This Row],[Ключ 2-19]],"1")+COUNTIF(Таблица1[[#This Row],[Ключ 2-22]],"1")+COUNTIF(Таблица1[[#This Row],[Ключ 2-25]],"1")</f>
        <v>3</v>
      </c>
      <c r="EJ6" s="22">
        <f>COUNTIF(Таблица1[[#This Row],[Ключ 2-1]],"2")+COUNTIF(Таблица1[[#This Row],[Ключ 2-4]],"2")+COUNTIF(Таблица1[[#This Row],[Ключ 2-7]],"2")+COUNTIF(Таблица1[[#This Row],[Ключ 2-10]],"2")+COUNTIF(Таблица1[[#This Row],[Ключ 2-13]],"2")+COUNTIF(Таблица1[[#This Row],[Ключ 2-16]],"2")+COUNTIF(Таблица1[[#This Row],[Ключ 2-19]],"2")+COUNTIF(Таблица1[[#This Row],[Ключ 2-22]],"2")+COUNTIF(Таблица1[[#This Row],[Ключ 2-25]],"2")</f>
        <v>2</v>
      </c>
      <c r="EK6" s="22">
        <f>COUNTIF(Таблица1[[#This Row],[Ключ 2-1]],"3")+COUNTIF(Таблица1[[#This Row],[Ключ 2-4]],"3")+COUNTIF(Таблица1[[#This Row],[Ключ 2-7]],"3")+COUNTIF(Таблица1[[#This Row],[Ключ 2-10]],"3")+COUNTIF(Таблица1[[#This Row],[Ключ 2-13]],"3")+COUNTIF(Таблица1[[#This Row],[Ключ 2-16]],"3")+COUNTIF(Таблица1[[#This Row],[Ключ 2-19]],"3")+COUNTIF(Таблица1[[#This Row],[Ключ 2-22]],"3")+COUNTIF(Таблица1[[#This Row],[Ключ 2-25]],"3")</f>
        <v>2</v>
      </c>
      <c r="EL6" s="22">
        <f>COUNTIF(Таблица1[[#This Row],[Ключ 2-1]],"4")+COUNTIF(Таблица1[[#This Row],[Ключ 2-4]],"4")+COUNTIF(Таблица1[[#This Row],[Ключ 2-7]],"4")+COUNTIF(Таблица1[[#This Row],[Ключ 2-10]],"4")+COUNTIF(Таблица1[[#This Row],[Ключ 2-13]],"4")+COUNTIF(Таблица1[[#This Row],[Ключ 2-16]],"4")+COUNTIF(Таблица1[[#This Row],[Ключ 2-19]],"4")+COUNTIF(Таблица1[[#This Row],[Ключ 2-22]],"4")+COUNTIF(Таблица1[[#This Row],[Ключ 2-25]],"4")</f>
        <v>2</v>
      </c>
      <c r="EM6" s="6">
        <f>COUNTIF(Таблица1[[#This Row],[Ключ 2-2]],"1")+COUNTIF(Таблица1[[#This Row],[Ключ 2-5]],"1")+COUNTIF(Таблица1[[#This Row],[Ключ 2-8]],"1")+COUNTIF(Таблица1[[#This Row],[Ключ 2-11]],"1")+COUNTIF(Таблица1[[#This Row],[Ключ 2-14]],"1")+COUNTIF(Таблица1[[#This Row],[Ключ 2-17]],"1")+COUNTIF(Таблица1[[#This Row],[Ключ 2-20]],"1")+COUNTIF(Таблица1[[#This Row],[Ключ 2-23]],"1")+COUNTIF(Таблица1[[#This Row],[Ключ 2-26]],"1")</f>
        <v>1</v>
      </c>
      <c r="EN6" s="6">
        <f>COUNTIF(Таблица1[[#This Row],[Ключ 2-2]],"2")+COUNTIF(Таблица1[[#This Row],[Ключ 2-5]],"2")+COUNTIF(Таблица1[[#This Row],[Ключ 2-8]],"2")+COUNTIF(Таблица1[[#This Row],[Ключ 2-11]],"2")+COUNTIF(Таблица1[[#This Row],[Ключ 2-14]],"2")+COUNTIF(Таблица1[[#This Row],[Ключ 2-17]],"2")+COUNTIF(Таблица1[[#This Row],[Ключ 2-20]],"2")+COUNTIF(Таблица1[[#This Row],[Ключ 2-23]],"2")+COUNTIF(Таблица1[[#This Row],[Ключ 2-26]],"2")</f>
        <v>3</v>
      </c>
      <c r="EO6" s="6">
        <f>COUNTIF(Таблица1[[#This Row],[Ключ 2-2]],"3")+COUNTIF(Таблица1[[#This Row],[Ключ 2-5]],"3")+COUNTIF(Таблица1[[#This Row],[Ключ 2-8]],"3")+COUNTIF(Таблица1[[#This Row],[Ключ 2-11]],"3")+COUNTIF(Таблица1[[#This Row],[Ключ 2-14]],"3")+COUNTIF(Таблица1[[#This Row],[Ключ 2-17]],"3")+COUNTIF(Таблица1[[#This Row],[Ключ 2-20]],"3")+COUNTIF(Таблица1[[#This Row],[Ключ 2-23]],"3")+COUNTIF(Таблица1[[#This Row],[Ключ 2-26]],"3")</f>
        <v>1</v>
      </c>
      <c r="EP6" s="6">
        <f>COUNTIF(Таблица1[[#This Row],[Ключ 2-2]],"4")+COUNTIF(Таблица1[[#This Row],[Ключ 2-5]],"4")+COUNTIF(Таблица1[[#This Row],[Ключ 2-8]],"4")+COUNTIF(Таблица1[[#This Row],[Ключ 2-11]],"4")+COUNTIF(Таблица1[[#This Row],[Ключ 2-14]],"4")+COUNTIF(Таблица1[[#This Row],[Ключ 2-17]],"4")+COUNTIF(Таблица1[[#This Row],[Ключ 2-20]],"4")+COUNTIF(Таблица1[[#This Row],[Ключ 2-23]],"4")+COUNTIF(Таблица1[[#This Row],[Ключ 2-26]],"4")</f>
        <v>4</v>
      </c>
      <c r="EQ6" s="22">
        <f>COUNTIF(Таблица1[[#This Row],[Ключ 2-3]],"1")+COUNTIF(Таблица1[[#This Row],[Ключ 2-6]],"1")+COUNTIF(Таблица1[[#This Row],[Ключ 2-9]],"1")+COUNTIF(Таблица1[[#This Row],[Ключ 2-12]],"1")+COUNTIF(Таблица1[[#This Row],[Ключ 2-15]],"1")+COUNTIF(Таблица1[[#This Row],[Ключ 2-18]],"1")+COUNTIF(Таблица1[[#This Row],[Ключ 2-21]],"1")+COUNTIF(Таблица1[[#This Row],[Ключ 2-24]],"1")+COUNTIF(Таблица1[[#This Row],[Ключ 2-27]],"1")</f>
        <v>0</v>
      </c>
      <c r="ER6" s="22">
        <f>COUNTIF(Таблица1[[#This Row],[Ключ 2-3]],"2")+COUNTIF(Таблица1[[#This Row],[Ключ 2-6]],"2")+COUNTIF(Таблица1[[#This Row],[Ключ 2-9]],"2")+COUNTIF(Таблица1[[#This Row],[Ключ 2-12]],"2")+COUNTIF(Таблица1[[#This Row],[Ключ 2-15]],"2")+COUNTIF(Таблица1[[#This Row],[Ключ 2-18]],"2")+COUNTIF(Таблица1[[#This Row],[Ключ 2-21]],"2")+COUNTIF(Таблица1[[#This Row],[Ключ 2-24]],"2")+COUNTIF(Таблица1[[#This Row],[Ключ 2-27]],"2")</f>
        <v>0</v>
      </c>
      <c r="ES6" s="22">
        <f>COUNTIF(Таблица1[[#This Row],[Ключ 2-3]],"3")+COUNTIF(Таблица1[[#This Row],[Ключ 2-6]],"3")+COUNTIF(Таблица1[[#This Row],[Ключ 2-9]],"3")+COUNTIF(Таблица1[[#This Row],[Ключ 2-12]],"3")+COUNTIF(Таблица1[[#This Row],[Ключ 2-15]],"3")+COUNTIF(Таблица1[[#This Row],[Ключ 2-18]],"3")+COUNTIF(Таблица1[[#This Row],[Ключ 2-21]],"3")+COUNTIF(Таблица1[[#This Row],[Ключ 2-24]],"3")+COUNTIF(Таблица1[[#This Row],[Ключ 2-27]],"3")</f>
        <v>8</v>
      </c>
      <c r="ET6" s="22">
        <f>COUNTIF(Таблица1[[#This Row],[Ключ 2-3]],"4")+COUNTIF(Таблица1[[#This Row],[Ключ 2-6]],"4")+COUNTIF(Таблица1[[#This Row],[Ключ 2-9]],"4")+COUNTIF(Таблица1[[#This Row],[Ключ 2-12]],"4")+COUNTIF(Таблица1[[#This Row],[Ключ 2-15]],"4")+COUNTIF(Таблица1[[#This Row],[Ключ 2-18]],"4")+COUNTIF(Таблица1[[#This Row],[Ключ 2-21]],"4")+COUNTIF(Таблица1[[#This Row],[Ключ 2-24]],"4")+COUNTIF(Таблица1[[#This Row],[Ключ 2-27]],"4")</f>
        <v>1</v>
      </c>
      <c r="EU6" s="16" t="s">
        <v>98</v>
      </c>
      <c r="EV6" s="16" t="s">
        <v>99</v>
      </c>
      <c r="EW6" s="16" t="s">
        <v>100</v>
      </c>
      <c r="EX6"/>
      <c r="EY6"/>
      <c r="EZ6" s="16" t="s">
        <v>60</v>
      </c>
      <c r="FA6"/>
      <c r="FB6"/>
      <c r="FC6"/>
      <c r="FD6"/>
      <c r="FE6" s="16" t="s">
        <v>101</v>
      </c>
    </row>
  </sheetData>
  <sheetProtection algorithmName="SHA-512" hashValue="50Fe7/XEMpoFngvER6psKPOF+0svMsxfP/q1zj8wcRvLH/1LSC/rvKNxD7Qn2F82gBB3kSeKgS95iA1w+bF6iQ==" saltValue="7XcfMShVGzpNndn+sQftVw==" spinCount="100000" sheet="1" objects="1" scenarios="1"/>
  <pageMargins left="0.7" right="0.7" top="0.75" bottom="0.75" header="0.3" footer="0.3"/>
  <pageSetup paperSize="9" orientation="portrait" verticalDpi="0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0"/>
  <sheetViews>
    <sheetView showGridLines="0" tabSelected="1" zoomScaleNormal="100" workbookViewId="0">
      <selection sqref="A1:E4"/>
    </sheetView>
  </sheetViews>
  <sheetFormatPr defaultRowHeight="15.75" x14ac:dyDescent="0.25"/>
  <cols>
    <col min="1" max="1" width="56.25" customWidth="1"/>
    <col min="2" max="2" width="7.125" bestFit="1" customWidth="1"/>
    <col min="3" max="3" width="3.5" customWidth="1"/>
    <col min="4" max="4" width="56.25" customWidth="1"/>
    <col min="5" max="5" width="7.125" bestFit="1" customWidth="1"/>
    <col min="6" max="6" width="4.75" customWidth="1"/>
    <col min="7" max="7" width="4.375" customWidth="1"/>
    <col min="8" max="8" width="38.875" customWidth="1"/>
    <col min="9" max="9" width="49.375" customWidth="1"/>
  </cols>
  <sheetData>
    <row r="1" spans="1:9" ht="15.75" customHeight="1" x14ac:dyDescent="0.25">
      <c r="A1" s="30" t="s">
        <v>321</v>
      </c>
      <c r="B1" s="31"/>
      <c r="C1" s="31"/>
      <c r="D1" s="31"/>
      <c r="E1" s="31"/>
      <c r="H1" s="32" t="s">
        <v>318</v>
      </c>
      <c r="I1" s="32"/>
    </row>
    <row r="2" spans="1:9" x14ac:dyDescent="0.25">
      <c r="A2" s="31"/>
      <c r="B2" s="31"/>
      <c r="C2" s="31"/>
      <c r="D2" s="31"/>
      <c r="E2" s="31"/>
      <c r="H2" s="32"/>
      <c r="I2" s="32"/>
    </row>
    <row r="3" spans="1:9" x14ac:dyDescent="0.25">
      <c r="A3" s="31"/>
      <c r="B3" s="31"/>
      <c r="C3" s="31"/>
      <c r="D3" s="31"/>
      <c r="E3" s="31"/>
      <c r="H3" s="32"/>
      <c r="I3" s="32"/>
    </row>
    <row r="4" spans="1:9" ht="125.25" customHeight="1" x14ac:dyDescent="0.25">
      <c r="A4" s="31"/>
      <c r="B4" s="31"/>
      <c r="C4" s="31"/>
      <c r="D4" s="31"/>
      <c r="E4" s="31"/>
      <c r="H4" s="27"/>
      <c r="I4" s="27"/>
    </row>
    <row r="6" spans="1:9" x14ac:dyDescent="0.25">
      <c r="A6" s="1" t="s">
        <v>308</v>
      </c>
      <c r="D6" s="1" t="s">
        <v>307</v>
      </c>
    </row>
    <row r="7" spans="1:9" x14ac:dyDescent="0.25">
      <c r="A7" s="2" t="s">
        <v>258</v>
      </c>
      <c r="B7" s="3">
        <v>20</v>
      </c>
      <c r="D7" s="2" t="s">
        <v>258</v>
      </c>
      <c r="E7" s="3">
        <v>20</v>
      </c>
    </row>
    <row r="8" spans="1:9" x14ac:dyDescent="0.25">
      <c r="A8" s="2" t="s">
        <v>259</v>
      </c>
      <c r="B8" s="3">
        <v>20</v>
      </c>
      <c r="D8" s="2" t="s">
        <v>259</v>
      </c>
      <c r="E8" s="3">
        <v>25</v>
      </c>
    </row>
    <row r="9" spans="1:9" x14ac:dyDescent="0.25">
      <c r="A9" s="2" t="s">
        <v>260</v>
      </c>
      <c r="B9" s="3">
        <v>54</v>
      </c>
      <c r="D9" s="2" t="s">
        <v>260</v>
      </c>
      <c r="E9" s="3">
        <v>58</v>
      </c>
    </row>
    <row r="10" spans="1:9" x14ac:dyDescent="0.25">
      <c r="A10" s="2" t="s">
        <v>257</v>
      </c>
      <c r="B10" s="3">
        <v>41</v>
      </c>
      <c r="D10" s="2" t="s">
        <v>257</v>
      </c>
      <c r="E10" s="3">
        <v>32</v>
      </c>
    </row>
    <row r="28" spans="1:2" ht="31.5" x14ac:dyDescent="0.25">
      <c r="A28" s="1" t="s">
        <v>317</v>
      </c>
      <c r="B28" s="26" t="s">
        <v>316</v>
      </c>
    </row>
    <row r="29" spans="1:2" x14ac:dyDescent="0.25">
      <c r="A29" s="2" t="s">
        <v>192</v>
      </c>
      <c r="B29" s="3">
        <v>5</v>
      </c>
    </row>
    <row r="30" spans="1:2" x14ac:dyDescent="0.25">
      <c r="A30" s="2" t="s">
        <v>315</v>
      </c>
      <c r="B30" s="3">
        <v>5</v>
      </c>
    </row>
  </sheetData>
  <mergeCells count="2">
    <mergeCell ref="A1:E4"/>
    <mergeCell ref="H1:I3"/>
  </mergeCells>
  <pageMargins left="0.7" right="0.7" top="0.75" bottom="0.75" header="0.3" footer="0.3"/>
  <pageSetup paperSize="9" scale="57" orientation="portrait" r:id="rId4"/>
  <colBreaks count="1" manualBreakCount="1">
    <brk id="7" max="38" man="1"/>
  </colBreaks>
  <drawing r:id="rId5"/>
  <extLst>
    <ext xmlns:x14="http://schemas.microsoft.com/office/spreadsheetml/2009/9/main" uri="{A8765BA9-456A-4dab-B4F3-ACF838C121DE}">
      <x14:slicerList>
        <x14:slicer r:id="rId6"/>
      </x14:slicerList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7"/>
  <sheetViews>
    <sheetView showGridLines="0" zoomScaleNormal="100" workbookViewId="0">
      <selection sqref="A1:E5"/>
    </sheetView>
  </sheetViews>
  <sheetFormatPr defaultRowHeight="15.75" x14ac:dyDescent="0.25"/>
  <cols>
    <col min="1" max="1" width="55.125" customWidth="1"/>
    <col min="2" max="2" width="7.125" bestFit="1" customWidth="1"/>
    <col min="3" max="3" width="3.5" customWidth="1"/>
    <col min="4" max="4" width="56.5" customWidth="1"/>
    <col min="5" max="5" width="5.125" customWidth="1"/>
    <col min="6" max="6" width="3.75" customWidth="1"/>
    <col min="7" max="7" width="3.625" customWidth="1"/>
    <col min="8" max="8" width="38.875" customWidth="1"/>
    <col min="9" max="9" width="49.375" customWidth="1"/>
  </cols>
  <sheetData>
    <row r="1" spans="1:9" ht="15.75" customHeight="1" x14ac:dyDescent="0.25">
      <c r="A1" s="30" t="s">
        <v>319</v>
      </c>
      <c r="B1" s="30"/>
      <c r="C1" s="30"/>
      <c r="D1" s="30"/>
      <c r="E1" s="30"/>
      <c r="H1" s="32" t="s">
        <v>302</v>
      </c>
      <c r="I1" s="33"/>
    </row>
    <row r="2" spans="1:9" ht="15.75" customHeight="1" x14ac:dyDescent="0.25">
      <c r="A2" s="30"/>
      <c r="B2" s="30"/>
      <c r="C2" s="30"/>
      <c r="D2" s="30"/>
      <c r="E2" s="30"/>
      <c r="H2" s="33"/>
      <c r="I2" s="33"/>
    </row>
    <row r="3" spans="1:9" ht="15.75" customHeight="1" x14ac:dyDescent="0.25">
      <c r="A3" s="30"/>
      <c r="B3" s="30"/>
      <c r="C3" s="30"/>
      <c r="D3" s="30"/>
      <c r="E3" s="30"/>
      <c r="H3" s="33"/>
      <c r="I3" s="33"/>
    </row>
    <row r="4" spans="1:9" ht="31.5" customHeight="1" x14ac:dyDescent="0.25">
      <c r="A4" s="30"/>
      <c r="B4" s="30"/>
      <c r="C4" s="30"/>
      <c r="D4" s="30"/>
      <c r="E4" s="30"/>
      <c r="H4" s="33"/>
      <c r="I4" s="33"/>
    </row>
    <row r="5" spans="1:9" ht="119.25" customHeight="1" x14ac:dyDescent="0.25">
      <c r="A5" s="30"/>
      <c r="B5" s="30"/>
      <c r="C5" s="30"/>
      <c r="D5" s="30"/>
      <c r="E5" s="30"/>
    </row>
    <row r="6" spans="1:9" ht="18.75" x14ac:dyDescent="0.25">
      <c r="A6" s="25"/>
      <c r="B6" s="25"/>
      <c r="C6" s="25"/>
      <c r="D6" s="25"/>
      <c r="E6" s="25"/>
    </row>
    <row r="7" spans="1:9" x14ac:dyDescent="0.25">
      <c r="A7" s="1" t="s">
        <v>309</v>
      </c>
      <c r="D7" s="1" t="s">
        <v>310</v>
      </c>
    </row>
    <row r="8" spans="1:9" x14ac:dyDescent="0.25">
      <c r="A8" s="2" t="s">
        <v>306</v>
      </c>
      <c r="B8" s="3">
        <v>11</v>
      </c>
      <c r="D8" s="2" t="s">
        <v>306</v>
      </c>
      <c r="E8" s="3">
        <v>13</v>
      </c>
    </row>
    <row r="9" spans="1:9" x14ac:dyDescent="0.25">
      <c r="A9" s="2" t="s">
        <v>305</v>
      </c>
      <c r="B9" s="3">
        <v>7</v>
      </c>
      <c r="D9" s="2" t="s">
        <v>305</v>
      </c>
      <c r="E9" s="3">
        <v>7</v>
      </c>
    </row>
    <row r="10" spans="1:9" x14ac:dyDescent="0.25">
      <c r="A10" s="2" t="s">
        <v>304</v>
      </c>
      <c r="B10" s="3">
        <v>15</v>
      </c>
      <c r="D10" s="2" t="s">
        <v>304</v>
      </c>
      <c r="E10" s="3">
        <v>17</v>
      </c>
    </row>
    <row r="11" spans="1:9" x14ac:dyDescent="0.25">
      <c r="A11" s="2" t="s">
        <v>303</v>
      </c>
      <c r="B11" s="3">
        <v>12</v>
      </c>
      <c r="D11" s="2" t="s">
        <v>303</v>
      </c>
      <c r="E11" s="3">
        <v>8</v>
      </c>
    </row>
    <row r="30" spans="1:5" x14ac:dyDescent="0.25">
      <c r="A30" s="1" t="s">
        <v>312</v>
      </c>
      <c r="D30" s="1" t="s">
        <v>311</v>
      </c>
    </row>
    <row r="31" spans="1:5" x14ac:dyDescent="0.25">
      <c r="A31" s="2" t="s">
        <v>306</v>
      </c>
      <c r="B31" s="3">
        <v>4</v>
      </c>
      <c r="D31" s="2" t="s">
        <v>306</v>
      </c>
      <c r="E31" s="3">
        <v>5</v>
      </c>
    </row>
    <row r="32" spans="1:5" x14ac:dyDescent="0.25">
      <c r="A32" s="2" t="s">
        <v>305</v>
      </c>
      <c r="B32" s="3">
        <v>11</v>
      </c>
      <c r="D32" s="2" t="s">
        <v>305</v>
      </c>
      <c r="E32" s="3">
        <v>15</v>
      </c>
    </row>
    <row r="33" spans="1:5" x14ac:dyDescent="0.25">
      <c r="A33" s="2" t="s">
        <v>304</v>
      </c>
      <c r="B33" s="3">
        <v>13</v>
      </c>
      <c r="D33" s="2" t="s">
        <v>304</v>
      </c>
      <c r="E33" s="3">
        <v>8</v>
      </c>
    </row>
    <row r="34" spans="1:5" x14ac:dyDescent="0.25">
      <c r="A34" s="2" t="s">
        <v>303</v>
      </c>
      <c r="B34" s="3">
        <v>17</v>
      </c>
      <c r="D34" s="2" t="s">
        <v>303</v>
      </c>
      <c r="E34" s="3">
        <v>17</v>
      </c>
    </row>
    <row r="53" spans="1:5" x14ac:dyDescent="0.25">
      <c r="A53" s="1" t="s">
        <v>314</v>
      </c>
      <c r="D53" s="1" t="s">
        <v>313</v>
      </c>
    </row>
    <row r="54" spans="1:5" x14ac:dyDescent="0.25">
      <c r="A54" s="2" t="s">
        <v>306</v>
      </c>
      <c r="B54" s="3">
        <v>5</v>
      </c>
      <c r="D54" s="2" t="s">
        <v>306</v>
      </c>
      <c r="E54" s="3">
        <v>2</v>
      </c>
    </row>
    <row r="55" spans="1:5" x14ac:dyDescent="0.25">
      <c r="A55" s="2" t="s">
        <v>305</v>
      </c>
      <c r="B55" s="3">
        <v>2</v>
      </c>
      <c r="D55" s="2" t="s">
        <v>305</v>
      </c>
      <c r="E55" s="3">
        <v>3</v>
      </c>
    </row>
    <row r="56" spans="1:5" x14ac:dyDescent="0.25">
      <c r="A56" s="2" t="s">
        <v>304</v>
      </c>
      <c r="B56" s="3">
        <v>26</v>
      </c>
      <c r="D56" s="2" t="s">
        <v>304</v>
      </c>
      <c r="E56" s="3">
        <v>33</v>
      </c>
    </row>
    <row r="57" spans="1:5" x14ac:dyDescent="0.25">
      <c r="A57" s="2" t="s">
        <v>303</v>
      </c>
      <c r="B57" s="3">
        <v>12</v>
      </c>
      <c r="D57" s="2" t="s">
        <v>303</v>
      </c>
      <c r="E57" s="3">
        <v>7</v>
      </c>
    </row>
  </sheetData>
  <mergeCells count="2">
    <mergeCell ref="H1:I4"/>
    <mergeCell ref="A1:E5"/>
  </mergeCells>
  <pageMargins left="0.7" right="0.7" top="0.75" bottom="0.75" header="0.3" footer="0.3"/>
  <pageSetup paperSize="9" scale="59" orientation="portrait" r:id="rId7"/>
  <colBreaks count="1" manualBreakCount="1">
    <brk id="7" max="73" man="1"/>
  </colBreaks>
  <drawing r:id="rId8"/>
  <extLst>
    <ext xmlns:x14="http://schemas.microsoft.com/office/spreadsheetml/2009/9/main" uri="{A8765BA9-456A-4dab-B4F3-ACF838C121DE}">
      <x14:slicerList>
        <x14:slicer r:id="rId9"/>
      </x14:slicerList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Исх. данные и обработка</vt:lpstr>
      <vt:lpstr>Вкладка 1. Я сам + Моя школа</vt:lpstr>
      <vt:lpstr>Вкладка 2. Выб., дост., жизн.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Валерия</dc:creator>
  <cp:lastModifiedBy>Коржевская Елена Александровна</cp:lastModifiedBy>
  <cp:lastPrinted>2023-08-24T18:23:26Z</cp:lastPrinted>
  <dcterms:created xsi:type="dcterms:W3CDTF">2023-06-23T09:29:38Z</dcterms:created>
  <dcterms:modified xsi:type="dcterms:W3CDTF">2023-08-24T18:24:23Z</dcterms:modified>
</cp:coreProperties>
</file>

<file path=docProps/core0.xml><?xml version="1.0" encoding="utf-8"?>
<cp:coreProperties xmlns:cp="http://schemas.openxmlformats.org/package/2006/metadata/core-properties" xmlns:dc="http://purl.org/dc/elements/1.1/" xmlns:dcmitype="http://purl.org/dc/dcmitype/" xmlns:dcterms="http://purl.org/dc/terms/" xmlns:xsi="http://www.w3.org/2001/XMLSchema-instance">
  <dcterms:created xsi:type="dcterms:W3CDTF">2023-05-15T09:14:02+03:00</dcterms:created>
  <dcterms:modified xsi:type="dcterms:W3CDTF">2023-05-15T09:14:02+03:00</dcterms:modified>
  <cp:revision>0</cp:revision>
</cp:coreProperties>
</file>